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firstSheet="2" activeTab="7"/>
  </bookViews>
  <sheets>
    <sheet name="Foglio1 ENTRATA" sheetId="1" r:id="rId1"/>
    <sheet name=" FOGLIO 2 E." sheetId="2" r:id="rId2"/>
    <sheet name="RIASSUNTO E." sheetId="3" r:id="rId3"/>
    <sheet name="Foglio 3 USCITA" sheetId="4" r:id="rId4"/>
    <sheet name="Foglio4 U." sheetId="5" r:id="rId5"/>
    <sheet name="Foglio2" sheetId="6" r:id="rId6"/>
    <sheet name="RIASSUNTO U." sheetId="7" r:id="rId7"/>
    <sheet name="RISULTATO DI AMMINISTRAZIONE" sheetId="8" r:id="rId8"/>
    <sheet name="Foglio5 RIEPILOGO" sheetId="9" r:id="rId9"/>
  </sheets>
  <definedNames>
    <definedName name="_xlnm.Print_Area" localSheetId="1">' FOGLIO 2 E.'!$A$1:$H$57</definedName>
    <definedName name="_xlnm.Print_Area" localSheetId="3">'Foglio 3 USCITA'!$A$1:$H$62</definedName>
    <definedName name="_xlnm.Print_Area" localSheetId="0">'Foglio1 ENTRATA'!$A$1:$H$38</definedName>
    <definedName name="_xlnm.Print_Area" localSheetId="4">'Foglio4 U.'!$A$1:$H$95</definedName>
    <definedName name="_xlnm.Print_Area" localSheetId="8">'Foglio5 RIEPILOGO'!$A$1:$G$35</definedName>
    <definedName name="_xlnm.Print_Area" localSheetId="2">'RIASSUNTO E.'!$A$1:$H$28</definedName>
    <definedName name="_xlnm.Print_Area" localSheetId="6">'RIASSUNTO U.'!$A$1:$H$28</definedName>
    <definedName name="_xlnm.Print_Area" localSheetId="7">'RISULTATO DI AMMINISTRAZIONE'!$A$1:$G$17</definedName>
  </definedNames>
  <calcPr fullCalcOnLoad="1"/>
</workbook>
</file>

<file path=xl/sharedStrings.xml><?xml version="1.0" encoding="utf-8"?>
<sst xmlns="http://schemas.openxmlformats.org/spreadsheetml/2006/main" count="428" uniqueCount="216">
  <si>
    <t>ACCERTAMENTI</t>
  </si>
  <si>
    <t>ULTIMO ESERCIZIO</t>
  </si>
  <si>
    <t>RISORSA</t>
  </si>
  <si>
    <t>DENOMINAZIONE</t>
  </si>
  <si>
    <t>CHIUSO</t>
  </si>
  <si>
    <t>PREVISIONI</t>
  </si>
  <si>
    <t>DEFINITIVE</t>
  </si>
  <si>
    <t>ESERCIZIO</t>
  </si>
  <si>
    <t>IN CORSO</t>
  </si>
  <si>
    <t>PREVISIONI DI COMPETENZE</t>
  </si>
  <si>
    <t xml:space="preserve">per l'esercizio al quale </t>
  </si>
  <si>
    <t>si riferisce il presente bilancio</t>
  </si>
  <si>
    <t>VARIAZIONI</t>
  </si>
  <si>
    <t>IN AUMENTO</t>
  </si>
  <si>
    <t>IN DIMINUZIONE</t>
  </si>
  <si>
    <t>SOMME RISULTANTI</t>
  </si>
  <si>
    <t>NOTE</t>
  </si>
  <si>
    <t>TITOLO   I</t>
  </si>
  <si>
    <t>TOTALE</t>
  </si>
  <si>
    <t>AVANZO DI AMMINISTRAZIONE</t>
  </si>
  <si>
    <t>TOTALE TITOLO  I</t>
  </si>
  <si>
    <t>TOTALE TITOLO  II</t>
  </si>
  <si>
    <t>TOTALE TITOLO  III</t>
  </si>
  <si>
    <t>TOTALE ENTRATE</t>
  </si>
  <si>
    <t>TITOLO II</t>
  </si>
  <si>
    <t>TITOLO III</t>
  </si>
  <si>
    <t>DISAVANZO DI AMMINISTRAZIONE</t>
  </si>
  <si>
    <t>Totale rendite patrimoniali</t>
  </si>
  <si>
    <t>Proventi da fondi rustici</t>
  </si>
  <si>
    <t>Interessi attivi</t>
  </si>
  <si>
    <t>Totale proventi assistenza e beneficenza</t>
  </si>
  <si>
    <t>TOTALE ENTRATE ORDINARIE</t>
  </si>
  <si>
    <t>TOTALE ENTRATE STRAORDINARIE</t>
  </si>
  <si>
    <t>ENTRATE EFFETTIVE</t>
  </si>
  <si>
    <t>MOVIMENTI DI CAPITALE</t>
  </si>
  <si>
    <t>PARTITE DI GIRO</t>
  </si>
  <si>
    <t>Anticipazioni per conto di terzi</t>
  </si>
  <si>
    <t>Ritenute previdenziali-assistenziali</t>
  </si>
  <si>
    <t>Ritenute IRPEF</t>
  </si>
  <si>
    <t>SOMME</t>
  </si>
  <si>
    <t>Capitolo</t>
  </si>
  <si>
    <t>Codice/</t>
  </si>
  <si>
    <t>INTERVENTO</t>
  </si>
  <si>
    <t>SPESE EFFETTIVE</t>
  </si>
  <si>
    <t>Spese per uffici</t>
  </si>
  <si>
    <t>Totale oneri patrimoniali e spese generali</t>
  </si>
  <si>
    <t>Totale spese per  assistenza e beneficenza</t>
  </si>
  <si>
    <t>Fondo di riserva</t>
  </si>
  <si>
    <t>TOTALE USCITE</t>
  </si>
  <si>
    <t>TOTALE   SPESE   ORDINARIE    (Sez. 1^)</t>
  </si>
  <si>
    <t>TOTALE SPESE  STRAORDINARIE (Sez. 2^)</t>
  </si>
  <si>
    <t>RESIDUI ATTIVI ANNI PRECEDENTI</t>
  </si>
  <si>
    <t xml:space="preserve"> </t>
  </si>
  <si>
    <t>RIMASTE</t>
  </si>
  <si>
    <t>DA</t>
  </si>
  <si>
    <t>RISCUOTERE</t>
  </si>
  <si>
    <t>SOMME ACCERTATE NELL'ESERCIZIO</t>
  </si>
  <si>
    <t>RISULTANTE</t>
  </si>
  <si>
    <t>riscosse</t>
  </si>
  <si>
    <t>da riscuotere</t>
  </si>
  <si>
    <t>Differenze</t>
  </si>
  <si>
    <t>in più</t>
  </si>
  <si>
    <t>in meno</t>
  </si>
  <si>
    <t>(competenza)</t>
  </si>
  <si>
    <t>SOMME IMPEGNATE NELL'ESERCIZIO</t>
  </si>
  <si>
    <t>PAGATE</t>
  </si>
  <si>
    <t>DA PAGARE</t>
  </si>
  <si>
    <t>per capitolo</t>
  </si>
  <si>
    <t>CON IL PREVENTIVO</t>
  </si>
  <si>
    <t>DIFFERENZE</t>
  </si>
  <si>
    <t>PAGARE</t>
  </si>
  <si>
    <t>insussistenti</t>
  </si>
  <si>
    <t xml:space="preserve"> RIPORTARE</t>
  </si>
  <si>
    <t>RESIDUI da</t>
  </si>
  <si>
    <t>RIASSUNTO DELL'USCITA</t>
  </si>
  <si>
    <t>Gestione dei residui passivi</t>
  </si>
  <si>
    <t>Residui passivi esercizi precedenti</t>
  </si>
  <si>
    <t>Gestione di competenza</t>
  </si>
  <si>
    <t>Disavanzio di amministrazione</t>
  </si>
  <si>
    <t>Sez. I Ordinari</t>
  </si>
  <si>
    <t>Sez. II Straordinari</t>
  </si>
  <si>
    <t>TOTALE SPESE EFFETTIVE</t>
  </si>
  <si>
    <t>Tit. I Spese effettive</t>
  </si>
  <si>
    <t>Tit. II Movimenti di capitale</t>
  </si>
  <si>
    <t>Tit. III Partite di giro</t>
  </si>
  <si>
    <t>TOTALE GESTIONE COMPETENZE</t>
  </si>
  <si>
    <t>Riporto della gestione residui</t>
  </si>
  <si>
    <t>TOTALE GENERALE USCITA</t>
  </si>
  <si>
    <t>pagate</t>
  </si>
  <si>
    <t>da pagare</t>
  </si>
  <si>
    <t>INIZIALI</t>
  </si>
  <si>
    <t>Gestione dei residui attivi</t>
  </si>
  <si>
    <t>Residui attivi esercizi precedenti</t>
  </si>
  <si>
    <t>Avanzio di amministrazione</t>
  </si>
  <si>
    <t>Tit. I Entrate  effettive</t>
  </si>
  <si>
    <t>TOTALE ENTRATE  EFFETTIVE</t>
  </si>
  <si>
    <t>TOTALE GENERALE ENTRATA</t>
  </si>
  <si>
    <t>RISULTATO DI AMMINISTRAZIONE</t>
  </si>
  <si>
    <t>Riscossioni</t>
  </si>
  <si>
    <t>Pagamenti</t>
  </si>
  <si>
    <t>Residui attivi da riportare</t>
  </si>
  <si>
    <t>Residui passivi da riportare</t>
  </si>
  <si>
    <t>residui</t>
  </si>
  <si>
    <t>competenza</t>
  </si>
  <si>
    <t>RESIDUI ANNI PRECEDENTI</t>
  </si>
  <si>
    <t>Proventi da concess. Immobili per imp. eolici</t>
  </si>
  <si>
    <t>fg. 2</t>
  </si>
  <si>
    <t>fg. 3 a</t>
  </si>
  <si>
    <t>fg. 3 b</t>
  </si>
  <si>
    <t>fg. 4 a</t>
  </si>
  <si>
    <t xml:space="preserve">RIASSUNTO ENTRATA </t>
  </si>
  <si>
    <t xml:space="preserve">riassunto U. </t>
  </si>
  <si>
    <t>riassunto E.</t>
  </si>
  <si>
    <t>COMPETENZA</t>
  </si>
  <si>
    <t>consuntivo</t>
  </si>
  <si>
    <t>Indennità di carica consiglieri d'amministrazione</t>
  </si>
  <si>
    <t>Indennità organo di revisione</t>
  </si>
  <si>
    <t>Spese per servizio di tesoreria</t>
  </si>
  <si>
    <t>Recuperi da utenze varie</t>
  </si>
  <si>
    <t>50-1</t>
  </si>
  <si>
    <t>Rette di ricovero "Ist. Corroppoli"</t>
  </si>
  <si>
    <t>50-2</t>
  </si>
  <si>
    <t>Rette di ricovero "Ist. Castriota"</t>
  </si>
  <si>
    <t>52-1</t>
  </si>
  <si>
    <t>Recuperi e rimborsi diversi "Ist. Corroppoli"</t>
  </si>
  <si>
    <t>52-2</t>
  </si>
  <si>
    <t>Recuperi e rimborsi diversi "Ist. Castriota"</t>
  </si>
  <si>
    <t>Alienazione immobili per investimenti</t>
  </si>
  <si>
    <t>Depositi cauzionali</t>
  </si>
  <si>
    <t>Fondi economato</t>
  </si>
  <si>
    <t>15-1</t>
  </si>
  <si>
    <t>15-2</t>
  </si>
  <si>
    <t>16-1</t>
  </si>
  <si>
    <t>Spese personale amministrazione "Ist. Corroppoli"</t>
  </si>
  <si>
    <t>Spese personale amministrazione "Ist. Castriota"</t>
  </si>
  <si>
    <t>Oneri riflessi "Ist. Corroppoli"</t>
  </si>
  <si>
    <t>Rimborsi spese viaggio - Missioni</t>
  </si>
  <si>
    <t>Imposte tasse e contributi</t>
  </si>
  <si>
    <t>Manutenzione ordinaria immobili</t>
  </si>
  <si>
    <t>Spese coltivazione fondi</t>
  </si>
  <si>
    <t>Spese per assicurazioni</t>
  </si>
  <si>
    <t>56-1</t>
  </si>
  <si>
    <t>56-2</t>
  </si>
  <si>
    <t>58-1</t>
  </si>
  <si>
    <t>58-2</t>
  </si>
  <si>
    <t>60-1</t>
  </si>
  <si>
    <t>60-2</t>
  </si>
  <si>
    <t>67-1</t>
  </si>
  <si>
    <t>67-2</t>
  </si>
  <si>
    <t>80-1</t>
  </si>
  <si>
    <t>80-2</t>
  </si>
  <si>
    <t>90-1</t>
  </si>
  <si>
    <t>90-2</t>
  </si>
  <si>
    <t>Spese per manutenzione locali "Ist. Corroppoli"</t>
  </si>
  <si>
    <t>Spese per manutenzione locali "Ist. Castriota"</t>
  </si>
  <si>
    <t>Spese riscaldamento "Ist. Corroppoli"</t>
  </si>
  <si>
    <t>Spese riscaldamento "Ist. Castriota"</t>
  </si>
  <si>
    <t>Acquisto, manutenz. Mobili-arredo "Ist. Corroppoli"</t>
  </si>
  <si>
    <t>Acquisto, manutenz. Mobili-arredo "Ist. Castriota"</t>
  </si>
  <si>
    <t>Acquisto medicinale, ausili sanitari "Ist. Corroppoli"</t>
  </si>
  <si>
    <t>Acquisto medicinale, ausili sanitari "Ist. Castriota"</t>
  </si>
  <si>
    <t>Spese servizi esternalizzati "Ist. Corroppoli"</t>
  </si>
  <si>
    <t>Spese servizi esternalizzati "Ist. Castriota"</t>
  </si>
  <si>
    <t>Oneri di culto</t>
  </si>
  <si>
    <t>Sp. Erogaz. Servizi energia, idrici, telefonia ecc. Ist. Corroppoli</t>
  </si>
  <si>
    <t>Sp. Erogaz. Servizi energia, idrici, telefonia ecc. Ist.Castriota</t>
  </si>
  <si>
    <t>Spese economato</t>
  </si>
  <si>
    <t>fg. 4b</t>
  </si>
  <si>
    <t>fg. 4c</t>
  </si>
  <si>
    <t>compensi a professionisti, liti - prestazioni d'opera, ecc.</t>
  </si>
  <si>
    <t>Proventi da fitti di fabbricati</t>
  </si>
  <si>
    <t>50.2</t>
  </si>
  <si>
    <t>donazioni</t>
  </si>
  <si>
    <t>indennita' di carica</t>
  </si>
  <si>
    <t>Rimborso spese viaggi</t>
  </si>
  <si>
    <t>Imposte, tasse e contributi</t>
  </si>
  <si>
    <t>Compensi a professionisti</t>
  </si>
  <si>
    <t>56.2</t>
  </si>
  <si>
    <t>Spese manutenzione locali</t>
  </si>
  <si>
    <t>58.2</t>
  </si>
  <si>
    <t xml:space="preserve">Oneri riflessi </t>
  </si>
  <si>
    <t>Spese Direttore Generale (convenz. Tempo parz.)</t>
  </si>
  <si>
    <t>Interventi straordinari con fondi da donazioni</t>
  </si>
  <si>
    <t>Riconoscimento debiti fuori bilancio</t>
  </si>
  <si>
    <t xml:space="preserve">deposito a risparmio </t>
  </si>
  <si>
    <t>Contrib. reg. adeguam. RSSA "Ist Castriota"</t>
  </si>
  <si>
    <t>Contrib. reg. adeguam.  "Ist Coroppoli"</t>
  </si>
  <si>
    <t xml:space="preserve">Spese direttore generale </t>
  </si>
  <si>
    <t>Acquisto manutenz mobili-arredo "Ist. Castriota"</t>
  </si>
  <si>
    <t>Acquisto mdicinali ausili sanitari"Ist. Castriota"</t>
  </si>
  <si>
    <t>Servizi esternalizzati "Ist. Castriota"</t>
  </si>
  <si>
    <t>adeguamento struttura con fondi PO FESR Ist. Castriota</t>
  </si>
  <si>
    <t>adeguamento struttura con fondi PO FESR Ist. Corroppoli</t>
  </si>
  <si>
    <t>Adeguamento struttura con avanzo di amm.ne Ist. Castriota</t>
  </si>
  <si>
    <t>52.2</t>
  </si>
  <si>
    <t>Recuperi e rimborsi Ist. Castriota</t>
  </si>
  <si>
    <t>manutenz. Ordinaria immobili</t>
  </si>
  <si>
    <t>Deficit di cassa al 31/12/2013</t>
  </si>
  <si>
    <t>Sp. Erogaz. Servizi energia, idrici, telef. Ecc. Castriota</t>
  </si>
  <si>
    <t>Contributo reg. "Casa per la vita" Poggio Imp.</t>
  </si>
  <si>
    <t>Investimenti - fondi da alienazione immobili -Manutenz</t>
  </si>
  <si>
    <t>Incremento patrim. Immobil. Con avanzo di amm.ne</t>
  </si>
  <si>
    <t>Investimenti - Casa per la vita - Poggio Imp.</t>
  </si>
  <si>
    <t>"Fondo svalutazione crediti"</t>
  </si>
  <si>
    <t>di cui vincolati per:</t>
  </si>
  <si>
    <t>"investimenti"</t>
  </si>
  <si>
    <t>"Fondi liberi</t>
  </si>
  <si>
    <t>TOTALE AVANZO</t>
  </si>
  <si>
    <t>Sp. Erogaz. Servizi energia, idrici, telef. Ecc.Corroppoli</t>
  </si>
  <si>
    <t>51-2</t>
  </si>
  <si>
    <t>51-1</t>
  </si>
  <si>
    <t>Integrazione rette ricovero "ist. Corroppoli"</t>
  </si>
  <si>
    <t>Integrazione rette ricovero "ist. Castriota"</t>
  </si>
  <si>
    <t>Indennita' organo di revisione</t>
  </si>
  <si>
    <t>Fondo di cassa al 31/12/2014</t>
  </si>
  <si>
    <t>Fondo cassa al 31/12/2015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</si>
</sst>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  <numFmt numFmtId="197" formatCode="h\.mm\.ss"/>
    <numFmt numFmtId="198" formatCode="0.000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2" xfId="0" applyBorder="1" applyAlignment="1">
      <alignment horizontal="center"/>
    </xf>
    <xf numFmtId="43" fontId="0" fillId="0" borderId="17" xfId="43" applyFont="1" applyBorder="1" applyAlignment="1">
      <alignment/>
    </xf>
    <xf numFmtId="43" fontId="0" fillId="0" borderId="29" xfId="43" applyFont="1" applyBorder="1" applyAlignment="1">
      <alignment/>
    </xf>
    <xf numFmtId="43" fontId="0" fillId="0" borderId="19" xfId="43" applyFont="1" applyBorder="1" applyAlignment="1">
      <alignment/>
    </xf>
    <xf numFmtId="43" fontId="0" fillId="0" borderId="26" xfId="43" applyFont="1" applyBorder="1" applyAlignment="1">
      <alignment/>
    </xf>
    <xf numFmtId="43" fontId="0" fillId="0" borderId="18" xfId="43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43" fontId="3" fillId="0" borderId="17" xfId="43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43" fontId="0" fillId="0" borderId="17" xfId="43" applyFont="1" applyBorder="1" applyAlignment="1">
      <alignment/>
    </xf>
    <xf numFmtId="0" fontId="0" fillId="0" borderId="0" xfId="0" applyFont="1" applyAlignment="1">
      <alignment/>
    </xf>
    <xf numFmtId="43" fontId="3" fillId="0" borderId="19" xfId="43" applyFont="1" applyBorder="1" applyAlignment="1">
      <alignment/>
    </xf>
    <xf numFmtId="43" fontId="3" fillId="0" borderId="26" xfId="43" applyFont="1" applyBorder="1" applyAlignment="1">
      <alignment/>
    </xf>
    <xf numFmtId="43" fontId="3" fillId="0" borderId="12" xfId="43" applyFont="1" applyBorder="1" applyAlignment="1">
      <alignment/>
    </xf>
    <xf numFmtId="0" fontId="3" fillId="0" borderId="25" xfId="0" applyFont="1" applyBorder="1" applyAlignment="1">
      <alignment horizontal="center"/>
    </xf>
    <xf numFmtId="43" fontId="0" fillId="0" borderId="19" xfId="43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0" xfId="0" applyFont="1" applyBorder="1" applyAlignment="1">
      <alignment/>
    </xf>
    <xf numFmtId="43" fontId="0" fillId="0" borderId="27" xfId="43" applyFont="1" applyBorder="1" applyAlignment="1">
      <alignment/>
    </xf>
    <xf numFmtId="43" fontId="0" fillId="0" borderId="20" xfId="43" applyFont="1" applyBorder="1" applyAlignment="1">
      <alignment/>
    </xf>
    <xf numFmtId="43" fontId="0" fillId="0" borderId="37" xfId="43" applyFont="1" applyBorder="1" applyAlignment="1">
      <alignment/>
    </xf>
    <xf numFmtId="0" fontId="0" fillId="0" borderId="26" xfId="0" applyBorder="1" applyAlignment="1">
      <alignment horizontal="center"/>
    </xf>
    <xf numFmtId="43" fontId="0" fillId="0" borderId="12" xfId="43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43" fontId="0" fillId="0" borderId="17" xfId="43" applyFont="1" applyBorder="1" applyAlignment="1">
      <alignment horizontal="right"/>
    </xf>
    <xf numFmtId="0" fontId="6" fillId="0" borderId="0" xfId="0" applyFont="1" applyAlignment="1">
      <alignment horizontal="center"/>
    </xf>
    <xf numFmtId="43" fontId="0" fillId="0" borderId="0" xfId="4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6" xfId="0" applyFont="1" applyBorder="1" applyAlignment="1">
      <alignment horizontal="right"/>
    </xf>
    <xf numFmtId="43" fontId="6" fillId="0" borderId="26" xfId="43" applyFont="1" applyBorder="1" applyAlignment="1">
      <alignment horizontal="right"/>
    </xf>
    <xf numFmtId="43" fontId="7" fillId="0" borderId="26" xfId="43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35" xfId="43" applyFont="1" applyBorder="1" applyAlignment="1">
      <alignment/>
    </xf>
    <xf numFmtId="43" fontId="0" fillId="0" borderId="40" xfId="43" applyFont="1" applyBorder="1" applyAlignment="1">
      <alignment/>
    </xf>
    <xf numFmtId="43" fontId="0" fillId="0" borderId="41" xfId="43" applyFont="1" applyBorder="1" applyAlignment="1">
      <alignment/>
    </xf>
    <xf numFmtId="43" fontId="0" fillId="0" borderId="42" xfId="43" applyFont="1" applyBorder="1" applyAlignment="1">
      <alignment/>
    </xf>
    <xf numFmtId="43" fontId="0" fillId="0" borderId="43" xfId="43" applyFont="1" applyBorder="1" applyAlignment="1">
      <alignment/>
    </xf>
    <xf numFmtId="43" fontId="0" fillId="0" borderId="44" xfId="43" applyFont="1" applyBorder="1" applyAlignment="1">
      <alignment/>
    </xf>
    <xf numFmtId="43" fontId="0" fillId="0" borderId="45" xfId="43" applyFont="1" applyBorder="1" applyAlignment="1">
      <alignment/>
    </xf>
    <xf numFmtId="43" fontId="0" fillId="0" borderId="46" xfId="43" applyFont="1" applyBorder="1" applyAlignment="1">
      <alignment/>
    </xf>
    <xf numFmtId="43" fontId="0" fillId="0" borderId="47" xfId="43" applyFont="1" applyBorder="1" applyAlignment="1">
      <alignment/>
    </xf>
    <xf numFmtId="43" fontId="0" fillId="0" borderId="0" xfId="43" applyFont="1" applyBorder="1" applyAlignment="1">
      <alignment/>
    </xf>
    <xf numFmtId="43" fontId="0" fillId="0" borderId="24" xfId="43" applyFont="1" applyBorder="1" applyAlignment="1">
      <alignment/>
    </xf>
    <xf numFmtId="43" fontId="0" fillId="0" borderId="48" xfId="43" applyFont="1" applyBorder="1" applyAlignment="1">
      <alignment/>
    </xf>
    <xf numFmtId="43" fontId="0" fillId="0" borderId="49" xfId="43" applyFont="1" applyBorder="1" applyAlignment="1">
      <alignment/>
    </xf>
    <xf numFmtId="43" fontId="0" fillId="0" borderId="36" xfId="43" applyFont="1" applyBorder="1" applyAlignment="1">
      <alignment/>
    </xf>
    <xf numFmtId="43" fontId="0" fillId="0" borderId="30" xfId="43" applyFont="1" applyBorder="1" applyAlignment="1">
      <alignment/>
    </xf>
    <xf numFmtId="43" fontId="0" fillId="0" borderId="26" xfId="43" applyFont="1" applyBorder="1" applyAlignment="1">
      <alignment horizontal="right"/>
    </xf>
    <xf numFmtId="43" fontId="6" fillId="0" borderId="26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43" fontId="3" fillId="0" borderId="50" xfId="43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50" xfId="0" applyBorder="1" applyAlignment="1">
      <alignment horizontal="center"/>
    </xf>
    <xf numFmtId="43" fontId="0" fillId="0" borderId="26" xfId="0" applyNumberFormat="1" applyBorder="1" applyAlignment="1">
      <alignment/>
    </xf>
    <xf numFmtId="43" fontId="3" fillId="0" borderId="26" xfId="0" applyNumberFormat="1" applyFont="1" applyBorder="1" applyAlignment="1">
      <alignment/>
    </xf>
    <xf numFmtId="0" fontId="0" fillId="0" borderId="50" xfId="0" applyBorder="1" applyAlignment="1">
      <alignment/>
    </xf>
    <xf numFmtId="43" fontId="0" fillId="0" borderId="18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7" xfId="0" applyFont="1" applyBorder="1" applyAlignment="1">
      <alignment horizontal="left"/>
    </xf>
    <xf numFmtId="43" fontId="0" fillId="0" borderId="50" xfId="43" applyFont="1" applyBorder="1" applyAlignment="1">
      <alignment/>
    </xf>
    <xf numFmtId="43" fontId="0" fillId="0" borderId="17" xfId="43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26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28" xfId="0" applyFont="1" applyBorder="1" applyAlignment="1">
      <alignment/>
    </xf>
    <xf numFmtId="43" fontId="9" fillId="0" borderId="18" xfId="43" applyFont="1" applyBorder="1" applyAlignment="1">
      <alignment/>
    </xf>
    <xf numFmtId="0" fontId="9" fillId="0" borderId="0" xfId="0" applyFont="1" applyAlignment="1">
      <alignment/>
    </xf>
    <xf numFmtId="43" fontId="9" fillId="0" borderId="20" xfId="43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43" fontId="9" fillId="0" borderId="26" xfId="43" applyFont="1" applyBorder="1" applyAlignment="1">
      <alignment/>
    </xf>
    <xf numFmtId="0" fontId="0" fillId="0" borderId="19" xfId="0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8" fillId="0" borderId="50" xfId="0" applyNumberFormat="1" applyFont="1" applyBorder="1" applyAlignment="1">
      <alignment horizontal="center"/>
    </xf>
    <xf numFmtId="43" fontId="8" fillId="0" borderId="18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7.7109375" style="0" bestFit="1" customWidth="1"/>
    <col min="2" max="2" width="39.00390625" style="0" bestFit="1" customWidth="1"/>
    <col min="3" max="3" width="13.140625" style="0" bestFit="1" customWidth="1"/>
    <col min="4" max="4" width="12.421875" style="0" bestFit="1" customWidth="1"/>
    <col min="5" max="5" width="12.00390625" style="0" customWidth="1"/>
    <col min="6" max="6" width="14.57421875" style="0" customWidth="1"/>
    <col min="7" max="7" width="14.28125" style="0" customWidth="1"/>
    <col min="8" max="9" width="16.140625" style="0" customWidth="1"/>
  </cols>
  <sheetData>
    <row r="1" spans="6:8" ht="13.5" thickBot="1">
      <c r="F1" s="129" t="s">
        <v>114</v>
      </c>
      <c r="G1" s="129">
        <v>2015</v>
      </c>
      <c r="H1" s="119"/>
    </row>
    <row r="2" spans="1:9" ht="12.75">
      <c r="A2" s="73" t="s">
        <v>41</v>
      </c>
      <c r="B2" s="1"/>
      <c r="C2" s="35" t="s">
        <v>39</v>
      </c>
      <c r="D2" s="168" t="s">
        <v>56</v>
      </c>
      <c r="E2" s="169"/>
      <c r="F2" s="170"/>
      <c r="G2" s="162" t="s">
        <v>60</v>
      </c>
      <c r="H2" s="163"/>
      <c r="I2" s="21"/>
    </row>
    <row r="3" spans="1:9" ht="12.75">
      <c r="A3" s="72" t="s">
        <v>40</v>
      </c>
      <c r="B3" s="2" t="s">
        <v>2</v>
      </c>
      <c r="C3" s="36" t="s">
        <v>53</v>
      </c>
      <c r="D3" s="171"/>
      <c r="E3" s="172"/>
      <c r="F3" s="173"/>
      <c r="G3" s="164"/>
      <c r="H3" s="165"/>
      <c r="I3" s="70"/>
    </row>
    <row r="4" spans="1:9" ht="13.5" thickBot="1">
      <c r="A4" s="72"/>
      <c r="B4" s="2"/>
      <c r="C4" s="39" t="s">
        <v>54</v>
      </c>
      <c r="D4" s="166"/>
      <c r="E4" s="174"/>
      <c r="F4" s="167"/>
      <c r="G4" s="166"/>
      <c r="H4" s="167"/>
      <c r="I4" s="21"/>
    </row>
    <row r="5" spans="1:9" ht="12.75">
      <c r="A5" s="72"/>
      <c r="B5" s="2" t="s">
        <v>3</v>
      </c>
      <c r="C5" s="70" t="s">
        <v>55</v>
      </c>
      <c r="D5" s="160" t="s">
        <v>58</v>
      </c>
      <c r="E5" s="160" t="s">
        <v>59</v>
      </c>
      <c r="F5" s="70" t="s">
        <v>18</v>
      </c>
      <c r="G5" s="1"/>
      <c r="H5" s="9"/>
      <c r="I5" s="21"/>
    </row>
    <row r="6" spans="1:9" ht="13.5" thickBot="1">
      <c r="A6" s="74"/>
      <c r="B6" s="3"/>
      <c r="C6" s="37"/>
      <c r="D6" s="161"/>
      <c r="E6" s="161"/>
      <c r="F6" s="70" t="s">
        <v>57</v>
      </c>
      <c r="G6" s="51" t="s">
        <v>61</v>
      </c>
      <c r="H6" s="51" t="s">
        <v>62</v>
      </c>
      <c r="I6" s="21"/>
    </row>
    <row r="7" spans="1:9" ht="13.5" thickBot="1">
      <c r="A7" s="15"/>
      <c r="B7" s="71" t="s">
        <v>51</v>
      </c>
      <c r="C7" s="70"/>
      <c r="D7" s="79"/>
      <c r="E7" s="79"/>
      <c r="F7" s="79"/>
      <c r="G7" s="38"/>
      <c r="H7" s="8"/>
      <c r="I7" s="21"/>
    </row>
    <row r="8" spans="1:9" ht="12.75">
      <c r="A8" s="28"/>
      <c r="B8" s="46" t="s">
        <v>17</v>
      </c>
      <c r="C8" s="53"/>
      <c r="D8" s="52"/>
      <c r="E8" s="52"/>
      <c r="F8" s="52"/>
      <c r="G8" s="76"/>
      <c r="H8" s="26"/>
      <c r="I8" s="21"/>
    </row>
    <row r="9" spans="1:10" ht="12.75">
      <c r="A9" s="13"/>
      <c r="B9" s="47" t="s">
        <v>33</v>
      </c>
      <c r="C9" s="52"/>
      <c r="D9" s="52"/>
      <c r="E9" s="52"/>
      <c r="F9" s="52"/>
      <c r="G9" s="77"/>
      <c r="H9" s="16"/>
      <c r="I9" s="21"/>
      <c r="J9" t="s">
        <v>52</v>
      </c>
    </row>
    <row r="10" spans="1:9" ht="12.75">
      <c r="A10" s="44">
        <v>10</v>
      </c>
      <c r="B10" t="s">
        <v>28</v>
      </c>
      <c r="C10" s="52">
        <v>15310.84</v>
      </c>
      <c r="D10" s="52">
        <v>15310.84</v>
      </c>
      <c r="E10" s="52">
        <v>0</v>
      </c>
      <c r="F10" s="52">
        <f>SUM(D10+E10)</f>
        <v>15310.84</v>
      </c>
      <c r="G10" s="77">
        <f>IF(F10&gt;C10,F10-C10,0)</f>
        <v>0</v>
      </c>
      <c r="H10" s="77">
        <f>IF(F10&lt;C10,C10-F10,0)</f>
        <v>0</v>
      </c>
      <c r="I10" s="21"/>
    </row>
    <row r="11" spans="1:9" ht="12.75">
      <c r="A11" s="44">
        <v>20</v>
      </c>
      <c r="B11" t="s">
        <v>170</v>
      </c>
      <c r="C11" s="52">
        <v>0</v>
      </c>
      <c r="D11" s="52">
        <v>0</v>
      </c>
      <c r="E11" s="52">
        <v>0</v>
      </c>
      <c r="F11" s="52">
        <v>0</v>
      </c>
      <c r="G11" s="77">
        <f>IF(F11&gt;C11,F11-C11,0)</f>
        <v>0</v>
      </c>
      <c r="H11" s="77">
        <f>IF(F11&lt;C11,C11-F11,0)</f>
        <v>0</v>
      </c>
      <c r="I11" s="21"/>
    </row>
    <row r="12" spans="1:9" ht="12.75">
      <c r="A12" s="44">
        <v>30</v>
      </c>
      <c r="B12" t="s">
        <v>29</v>
      </c>
      <c r="C12" s="52">
        <v>0</v>
      </c>
      <c r="D12" s="52">
        <v>0</v>
      </c>
      <c r="E12" s="52">
        <f>SUM(C12:D12)</f>
        <v>0</v>
      </c>
      <c r="F12" s="52">
        <f>SUM(D12+E12)</f>
        <v>0</v>
      </c>
      <c r="G12" s="77">
        <f>IF(F12&gt;C12,F12-C12,0)</f>
        <v>0</v>
      </c>
      <c r="H12" s="77">
        <f>IF(F12&lt;C12,C12-F12,0)</f>
        <v>0</v>
      </c>
      <c r="I12" s="21"/>
    </row>
    <row r="13" spans="1:9" ht="12.75">
      <c r="A13" s="44">
        <v>45</v>
      </c>
      <c r="B13" t="s">
        <v>118</v>
      </c>
      <c r="C13" s="52">
        <v>0</v>
      </c>
      <c r="D13" s="52"/>
      <c r="E13" s="13"/>
      <c r="F13" s="131">
        <f>D13+E13</f>
        <v>0</v>
      </c>
      <c r="G13" s="77">
        <f>IF(F13&gt;C13,F13-C13,0)</f>
        <v>0</v>
      </c>
      <c r="H13" s="77">
        <f>IF(F13&lt;C13,C13-F13,0)</f>
        <v>0</v>
      </c>
      <c r="I13" s="21"/>
    </row>
    <row r="14" spans="1:9" s="60" customFormat="1" ht="12.75">
      <c r="A14" s="57"/>
      <c r="B14" s="58" t="s">
        <v>27</v>
      </c>
      <c r="C14" s="59">
        <f aca="true" t="shared" si="0" ref="C14:H14">SUM(C10:C13)</f>
        <v>15310.84</v>
      </c>
      <c r="D14" s="59">
        <f t="shared" si="0"/>
        <v>15310.84</v>
      </c>
      <c r="E14" s="59">
        <f t="shared" si="0"/>
        <v>0</v>
      </c>
      <c r="F14" s="52">
        <v>0</v>
      </c>
      <c r="G14" s="77">
        <f t="shared" si="0"/>
        <v>0</v>
      </c>
      <c r="H14" s="77">
        <f t="shared" si="0"/>
        <v>0</v>
      </c>
      <c r="I14" s="75"/>
    </row>
    <row r="15" spans="1:9" ht="12.75">
      <c r="A15" s="44" t="s">
        <v>171</v>
      </c>
      <c r="B15" t="s">
        <v>122</v>
      </c>
      <c r="C15" s="52">
        <v>26200</v>
      </c>
      <c r="D15" s="52">
        <v>21000</v>
      </c>
      <c r="E15" s="52">
        <v>10000</v>
      </c>
      <c r="F15" s="52">
        <f aca="true" t="shared" si="1" ref="F15:F21">SUM(D15+E15)</f>
        <v>31000</v>
      </c>
      <c r="G15" s="77">
        <f>IF(F15&gt;C15,F15-C15,0)</f>
        <v>4800</v>
      </c>
      <c r="H15" s="77">
        <f>IF(F15&lt;C15,C15-F15,0)</f>
        <v>0</v>
      </c>
      <c r="I15" s="21"/>
    </row>
    <row r="16" spans="1:9" ht="12.75">
      <c r="A16" s="44" t="s">
        <v>194</v>
      </c>
      <c r="B16" t="s">
        <v>195</v>
      </c>
      <c r="C16" s="52">
        <v>0</v>
      </c>
      <c r="D16" s="52">
        <v>0</v>
      </c>
      <c r="E16" s="52">
        <v>0</v>
      </c>
      <c r="F16" s="52"/>
      <c r="G16" s="77"/>
      <c r="H16" s="77"/>
      <c r="I16" s="21"/>
    </row>
    <row r="17" spans="1:9" ht="12.75">
      <c r="A17" s="44"/>
      <c r="C17" s="52"/>
      <c r="D17" s="52"/>
      <c r="E17" s="52"/>
      <c r="F17" s="52">
        <f t="shared" si="1"/>
        <v>0</v>
      </c>
      <c r="G17" s="77">
        <f>IF(F17&gt;C17,F17-C17,0)</f>
        <v>0</v>
      </c>
      <c r="H17" s="77">
        <f>IF(F17&lt;C17,C17-F17,0)</f>
        <v>0</v>
      </c>
      <c r="I17" s="21"/>
    </row>
    <row r="18" spans="1:9" s="60" customFormat="1" ht="12.75">
      <c r="A18" s="57"/>
      <c r="B18" s="58" t="s">
        <v>30</v>
      </c>
      <c r="C18" s="64">
        <f aca="true" t="shared" si="2" ref="C18:H18">SUM(C15:C17)</f>
        <v>26200</v>
      </c>
      <c r="D18" s="64">
        <f t="shared" si="2"/>
        <v>21000</v>
      </c>
      <c r="E18" s="64">
        <f t="shared" si="2"/>
        <v>10000</v>
      </c>
      <c r="F18" s="64">
        <f t="shared" si="2"/>
        <v>31000</v>
      </c>
      <c r="G18" s="64">
        <f t="shared" si="2"/>
        <v>4800</v>
      </c>
      <c r="H18" s="64">
        <f t="shared" si="2"/>
        <v>0</v>
      </c>
      <c r="I18" s="75"/>
    </row>
    <row r="19" spans="1:9" s="60" customFormat="1" ht="12.75">
      <c r="A19" s="57"/>
      <c r="B19" s="46" t="s">
        <v>31</v>
      </c>
      <c r="C19" s="64">
        <f aca="true" t="shared" si="3" ref="C19:H19">SUM(C14+C18)</f>
        <v>41510.84</v>
      </c>
      <c r="D19" s="64">
        <f t="shared" si="3"/>
        <v>36310.84</v>
      </c>
      <c r="E19" s="64">
        <f t="shared" si="3"/>
        <v>10000</v>
      </c>
      <c r="F19" s="52">
        <f t="shared" si="3"/>
        <v>31000</v>
      </c>
      <c r="G19" s="77">
        <f t="shared" si="3"/>
        <v>4800</v>
      </c>
      <c r="H19" s="77">
        <f t="shared" si="3"/>
        <v>0</v>
      </c>
      <c r="I19" s="75"/>
    </row>
    <row r="20" spans="1:9" ht="6" customHeight="1" hidden="1">
      <c r="A20" s="44"/>
      <c r="B20" s="45"/>
      <c r="C20" s="54"/>
      <c r="D20" s="54"/>
      <c r="E20" s="54"/>
      <c r="F20" s="52">
        <f t="shared" si="1"/>
        <v>0</v>
      </c>
      <c r="G20" s="77">
        <f>IF(F20&gt;C20,F20-C20,0)</f>
        <v>0</v>
      </c>
      <c r="H20" s="77">
        <f>IF(F20&lt;C20,C20-F20,0)</f>
        <v>0</v>
      </c>
      <c r="I20" s="21"/>
    </row>
    <row r="21" spans="1:9" s="60" customFormat="1" ht="12.75">
      <c r="A21" s="57"/>
      <c r="B21" s="46" t="s">
        <v>32</v>
      </c>
      <c r="C21" s="64">
        <f>SUM(C20)</f>
        <v>0</v>
      </c>
      <c r="D21" s="64"/>
      <c r="E21" s="64">
        <f>E20</f>
        <v>0</v>
      </c>
      <c r="F21" s="52">
        <f t="shared" si="1"/>
        <v>0</v>
      </c>
      <c r="G21" s="77">
        <f>G20</f>
        <v>0</v>
      </c>
      <c r="H21" s="77">
        <f>H20</f>
        <v>0</v>
      </c>
      <c r="I21" s="75"/>
    </row>
    <row r="22" spans="1:9" ht="13.5" thickBot="1">
      <c r="A22" s="29"/>
      <c r="B22" s="43" t="s">
        <v>20</v>
      </c>
      <c r="C22" s="65">
        <f>SUM(C19+C21)</f>
        <v>41510.84</v>
      </c>
      <c r="D22" s="65">
        <f>SUM(D19+D21)</f>
        <v>36310.84</v>
      </c>
      <c r="E22" s="65">
        <f>SUM(E19+E21)</f>
        <v>10000</v>
      </c>
      <c r="F22" s="65">
        <f>SUM(F19+F21)</f>
        <v>31000</v>
      </c>
      <c r="G22" s="65">
        <f>SUM(G19+G21)</f>
        <v>4800</v>
      </c>
      <c r="H22" s="122">
        <f>H19+H21</f>
        <v>0</v>
      </c>
      <c r="I22" s="21"/>
    </row>
    <row r="23" spans="1:9" ht="12.75">
      <c r="A23" s="13"/>
      <c r="B23" s="33" t="s">
        <v>24</v>
      </c>
      <c r="C23" s="52"/>
      <c r="D23" s="52"/>
      <c r="E23" s="52"/>
      <c r="F23" s="52"/>
      <c r="G23" s="77"/>
      <c r="H23" s="16"/>
      <c r="I23" s="21"/>
    </row>
    <row r="24" spans="1:9" ht="12.75">
      <c r="A24" s="13"/>
      <c r="B24" s="48" t="s">
        <v>34</v>
      </c>
      <c r="C24" s="52"/>
      <c r="D24" s="52"/>
      <c r="E24" s="52"/>
      <c r="F24" s="52"/>
      <c r="G24" s="77"/>
      <c r="H24" s="16"/>
      <c r="I24" s="21"/>
    </row>
    <row r="25" spans="1:9" ht="12.75">
      <c r="A25" s="13">
        <v>60</v>
      </c>
      <c r="B25" s="132" t="s">
        <v>185</v>
      </c>
      <c r="C25" s="52">
        <v>48500</v>
      </c>
      <c r="D25" s="52">
        <v>0</v>
      </c>
      <c r="E25" s="52">
        <v>0</v>
      </c>
      <c r="F25" s="52">
        <f>D25+E25</f>
        <v>0</v>
      </c>
      <c r="G25" s="77">
        <f>IF(F25&gt;C25,F25-C25,0)</f>
        <v>0</v>
      </c>
      <c r="H25" s="77">
        <f>IF(F25&lt;C25,C25-F25,0)</f>
        <v>48500</v>
      </c>
      <c r="I25" s="21"/>
    </row>
    <row r="26" spans="1:9" ht="12.75">
      <c r="A26" s="13">
        <v>61</v>
      </c>
      <c r="B26" s="132" t="s">
        <v>186</v>
      </c>
      <c r="C26" s="52">
        <v>63360.84</v>
      </c>
      <c r="D26" s="52">
        <v>0</v>
      </c>
      <c r="E26" s="52">
        <v>0</v>
      </c>
      <c r="F26" s="52">
        <f>D26+E26</f>
        <v>0</v>
      </c>
      <c r="G26" s="77">
        <f>IF(F26&gt;C26,F26-C26,0)</f>
        <v>0</v>
      </c>
      <c r="H26" s="77">
        <f>IF(F26&lt;C26,C26-F26,0)</f>
        <v>63360.84</v>
      </c>
      <c r="I26" s="21"/>
    </row>
    <row r="27" spans="1:9" ht="12.75">
      <c r="A27" s="13">
        <v>62</v>
      </c>
      <c r="B27" s="132" t="s">
        <v>127</v>
      </c>
      <c r="C27" s="52"/>
      <c r="D27" s="52"/>
      <c r="E27" s="52"/>
      <c r="F27" s="52"/>
      <c r="G27" s="77"/>
      <c r="H27" s="77">
        <f>IF(F27&lt;C27,C27-F27,0)</f>
        <v>0</v>
      </c>
      <c r="I27" s="21"/>
    </row>
    <row r="28" spans="1:9" ht="12.75">
      <c r="A28" s="13">
        <v>63</v>
      </c>
      <c r="B28" s="144" t="s">
        <v>199</v>
      </c>
      <c r="C28" s="56">
        <v>35698.44</v>
      </c>
      <c r="D28" s="56"/>
      <c r="E28" s="56"/>
      <c r="F28" s="52">
        <f>D28+E28</f>
        <v>0</v>
      </c>
      <c r="G28" s="77"/>
      <c r="H28" s="77">
        <f>IF(F28&lt;C28,C28-F28,0)</f>
        <v>35698.44</v>
      </c>
      <c r="I28" s="21"/>
    </row>
    <row r="29" spans="1:9" ht="13.5" thickBot="1">
      <c r="A29" s="29"/>
      <c r="B29" s="43" t="s">
        <v>21</v>
      </c>
      <c r="C29" s="65">
        <f aca="true" t="shared" si="4" ref="C29:H29">C25+C26+C27+C28</f>
        <v>147559.28</v>
      </c>
      <c r="D29" s="65">
        <f t="shared" si="4"/>
        <v>0</v>
      </c>
      <c r="E29" s="65">
        <f t="shared" si="4"/>
        <v>0</v>
      </c>
      <c r="F29" s="65">
        <f t="shared" si="4"/>
        <v>0</v>
      </c>
      <c r="G29" s="65">
        <f t="shared" si="4"/>
        <v>0</v>
      </c>
      <c r="H29" s="55">
        <f t="shared" si="4"/>
        <v>147559.28</v>
      </c>
      <c r="I29" s="21"/>
    </row>
    <row r="30" spans="1:9" ht="12.75">
      <c r="A30" s="13"/>
      <c r="B30" s="34" t="s">
        <v>25</v>
      </c>
      <c r="C30" s="52"/>
      <c r="D30" s="52"/>
      <c r="E30" s="52"/>
      <c r="F30" s="52"/>
      <c r="G30" s="77"/>
      <c r="H30" s="77"/>
      <c r="I30" s="21"/>
    </row>
    <row r="31" spans="1:9" ht="12.75">
      <c r="A31" s="13"/>
      <c r="B31" s="49" t="s">
        <v>35</v>
      </c>
      <c r="C31" s="52"/>
      <c r="D31" s="52"/>
      <c r="E31" s="52"/>
      <c r="F31" s="52"/>
      <c r="G31" s="77"/>
      <c r="H31" s="77"/>
      <c r="I31" s="21"/>
    </row>
    <row r="32" spans="1:9" ht="10.5" customHeight="1">
      <c r="A32" s="13">
        <v>65</v>
      </c>
      <c r="B32" s="50" t="s">
        <v>36</v>
      </c>
      <c r="C32" s="52">
        <v>0</v>
      </c>
      <c r="D32" s="52">
        <v>0</v>
      </c>
      <c r="E32" s="52"/>
      <c r="F32">
        <f>SUM(D32+E32)</f>
        <v>0</v>
      </c>
      <c r="G32" s="52">
        <f>IF(F32&gt;C32,F32-C32,0)</f>
        <v>0</v>
      </c>
      <c r="H32" s="77">
        <f>IF(F32&lt;C32,C32-F32,0)</f>
        <v>0</v>
      </c>
      <c r="I32" s="21"/>
    </row>
    <row r="33" spans="1:9" ht="12.75">
      <c r="A33" s="13">
        <v>70</v>
      </c>
      <c r="B33" s="50" t="s">
        <v>38</v>
      </c>
      <c r="C33" s="52">
        <v>0</v>
      </c>
      <c r="D33" s="52">
        <v>0</v>
      </c>
      <c r="E33" s="52"/>
      <c r="F33">
        <f>SUM(D33+E33)</f>
        <v>0</v>
      </c>
      <c r="G33" s="52">
        <f>IF(F33&gt;C33,F33-C33,0)</f>
        <v>0</v>
      </c>
      <c r="H33" s="77">
        <f>IF(F33&lt;C33,C33-F33,0)</f>
        <v>0</v>
      </c>
      <c r="I33" s="21"/>
    </row>
    <row r="34" spans="1:9" ht="12.75">
      <c r="A34" s="13">
        <v>75</v>
      </c>
      <c r="B34" s="50" t="s">
        <v>37</v>
      </c>
      <c r="C34" s="52">
        <v>0</v>
      </c>
      <c r="D34" s="52">
        <v>0</v>
      </c>
      <c r="E34" s="52"/>
      <c r="F34">
        <f>SUM(D34+E34)</f>
        <v>0</v>
      </c>
      <c r="G34" s="52">
        <f>IF(F34&gt;C34,F34-C34,0)</f>
        <v>0</v>
      </c>
      <c r="H34" s="77">
        <f>IF(F34&lt;C34,C34-F34,0)</f>
        <v>0</v>
      </c>
      <c r="I34" s="21"/>
    </row>
    <row r="35" spans="1:9" s="150" customFormat="1" ht="3.75" customHeight="1">
      <c r="A35" s="147"/>
      <c r="B35" s="148"/>
      <c r="C35" s="149"/>
      <c r="D35" s="149"/>
      <c r="E35" s="149"/>
      <c r="F35" s="150">
        <f>SUM(D35+E35)</f>
        <v>0</v>
      </c>
      <c r="G35" s="149">
        <f>IF(F35&gt;C35,F35-C35,0)</f>
        <v>0</v>
      </c>
      <c r="H35" s="151">
        <f>IF(F35&lt;C35,C35-F35,0)</f>
        <v>0</v>
      </c>
      <c r="I35" s="152"/>
    </row>
    <row r="36" spans="1:9" ht="13.5" thickBot="1">
      <c r="A36" s="29"/>
      <c r="B36" s="25" t="s">
        <v>22</v>
      </c>
      <c r="C36" s="65">
        <f>SUM(C32+C33+C34+C35)</f>
        <v>0</v>
      </c>
      <c r="D36" s="65">
        <f>SUM(D32+D33+D34+D35)</f>
        <v>0</v>
      </c>
      <c r="E36" s="65">
        <f>SUM(E32+E33+E34+E35)</f>
        <v>0</v>
      </c>
      <c r="F36" s="65">
        <f>SUM(F32+F33+F34+F35)</f>
        <v>0</v>
      </c>
      <c r="G36" s="65">
        <f>G32+G33+G34+G35</f>
        <v>0</v>
      </c>
      <c r="H36" s="55">
        <f>H32+H33+H34+H35</f>
        <v>0</v>
      </c>
      <c r="I36" s="21"/>
    </row>
    <row r="37" spans="1:9" s="150" customFormat="1" ht="7.5">
      <c r="A37" s="153"/>
      <c r="B37" s="153" t="s">
        <v>19</v>
      </c>
      <c r="C37" s="154">
        <v>0</v>
      </c>
      <c r="D37" s="154"/>
      <c r="E37" s="154"/>
      <c r="F37" s="154"/>
      <c r="G37" s="154">
        <f>IF(F37&gt;C37,F37-C37,0)</f>
        <v>0</v>
      </c>
      <c r="H37" s="154">
        <f>IF(F37&lt;C37,C37-F37,0)</f>
        <v>0</v>
      </c>
      <c r="I37" s="152"/>
    </row>
    <row r="38" spans="1:9" ht="13.5" thickBot="1">
      <c r="A38" s="3"/>
      <c r="B38" s="24" t="s">
        <v>23</v>
      </c>
      <c r="C38" s="66">
        <f aca="true" t="shared" si="5" ref="C38:H38">SUM(C22+C29+C36+C37)</f>
        <v>189070.12</v>
      </c>
      <c r="D38" s="66">
        <f t="shared" si="5"/>
        <v>36310.84</v>
      </c>
      <c r="E38" s="66">
        <f t="shared" si="5"/>
        <v>10000</v>
      </c>
      <c r="F38" s="66">
        <f t="shared" si="5"/>
        <v>31000</v>
      </c>
      <c r="G38" s="66">
        <f t="shared" si="5"/>
        <v>4800</v>
      </c>
      <c r="H38" s="80">
        <f t="shared" si="5"/>
        <v>147559.28</v>
      </c>
      <c r="I38" s="21"/>
    </row>
  </sheetData>
  <sheetProtection/>
  <mergeCells count="6">
    <mergeCell ref="D5:D6"/>
    <mergeCell ref="E5:E6"/>
    <mergeCell ref="G2:H4"/>
    <mergeCell ref="D2:F2"/>
    <mergeCell ref="D3:F3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4">
      <selection activeCell="E51" sqref="E51"/>
    </sheetView>
  </sheetViews>
  <sheetFormatPr defaultColWidth="9.140625" defaultRowHeight="12.75"/>
  <cols>
    <col min="1" max="1" width="7.7109375" style="0" bestFit="1" customWidth="1"/>
    <col min="2" max="2" width="42.421875" style="0" customWidth="1"/>
    <col min="3" max="3" width="16.57421875" style="0" customWidth="1"/>
    <col min="4" max="4" width="13.00390625" style="0" customWidth="1"/>
    <col min="5" max="6" width="13.140625" style="0" bestFit="1" customWidth="1"/>
    <col min="7" max="7" width="11.421875" style="0" customWidth="1"/>
    <col min="8" max="8" width="12.8515625" style="0" bestFit="1" customWidth="1"/>
  </cols>
  <sheetData>
    <row r="1" spans="6:8" ht="13.5" thickBot="1">
      <c r="F1" s="129" t="s">
        <v>114</v>
      </c>
      <c r="G1" s="129">
        <v>2015</v>
      </c>
      <c r="H1" s="120" t="s">
        <v>106</v>
      </c>
    </row>
    <row r="2" spans="1:8" ht="12.75">
      <c r="A2" s="73" t="s">
        <v>41</v>
      </c>
      <c r="B2" s="1"/>
      <c r="C2" s="35" t="s">
        <v>5</v>
      </c>
      <c r="D2" s="168" t="s">
        <v>56</v>
      </c>
      <c r="E2" s="169"/>
      <c r="F2" s="170"/>
      <c r="G2" s="162" t="s">
        <v>60</v>
      </c>
      <c r="H2" s="163"/>
    </row>
    <row r="3" spans="1:8" ht="12.75">
      <c r="A3" s="72" t="s">
        <v>40</v>
      </c>
      <c r="B3" s="2" t="s">
        <v>2</v>
      </c>
      <c r="C3" s="36"/>
      <c r="D3" s="171"/>
      <c r="E3" s="172"/>
      <c r="F3" s="173"/>
      <c r="G3" s="164"/>
      <c r="H3" s="165"/>
    </row>
    <row r="4" spans="1:8" ht="13.5" thickBot="1">
      <c r="A4" s="72"/>
      <c r="B4" s="2"/>
      <c r="C4" s="39" t="s">
        <v>6</v>
      </c>
      <c r="D4" s="166"/>
      <c r="E4" s="174"/>
      <c r="F4" s="167"/>
      <c r="G4" s="166"/>
      <c r="H4" s="167"/>
    </row>
    <row r="5" spans="1:8" ht="12.75">
      <c r="A5" s="72"/>
      <c r="B5" s="2" t="s">
        <v>3</v>
      </c>
      <c r="C5" s="70" t="s">
        <v>63</v>
      </c>
      <c r="D5" s="160" t="s">
        <v>58</v>
      </c>
      <c r="E5" s="160" t="s">
        <v>59</v>
      </c>
      <c r="F5" s="70" t="s">
        <v>18</v>
      </c>
      <c r="G5" s="1"/>
      <c r="H5" s="9"/>
    </row>
    <row r="6" spans="1:8" ht="13.5" thickBot="1">
      <c r="A6" s="74"/>
      <c r="B6" s="3"/>
      <c r="C6" s="37"/>
      <c r="D6" s="161"/>
      <c r="E6" s="161"/>
      <c r="F6" s="70" t="s">
        <v>57</v>
      </c>
      <c r="G6" s="51" t="s">
        <v>61</v>
      </c>
      <c r="H6" s="51" t="s">
        <v>62</v>
      </c>
    </row>
    <row r="7" spans="1:7" ht="13.5" thickBot="1">
      <c r="A7" s="15"/>
      <c r="B7" s="71" t="s">
        <v>113</v>
      </c>
      <c r="C7" s="70"/>
      <c r="D7" s="79"/>
      <c r="E7" s="79"/>
      <c r="F7" s="79"/>
      <c r="G7" s="38"/>
    </row>
    <row r="8" spans="1:8" ht="12.75">
      <c r="A8" s="28"/>
      <c r="B8" s="46" t="s">
        <v>17</v>
      </c>
      <c r="C8" s="53"/>
      <c r="D8" s="52"/>
      <c r="E8" s="52"/>
      <c r="F8" s="52"/>
      <c r="G8" s="76"/>
      <c r="H8" s="26"/>
    </row>
    <row r="9" spans="1:8" ht="12.75">
      <c r="A9" s="13"/>
      <c r="B9" s="47" t="s">
        <v>33</v>
      </c>
      <c r="C9" s="52"/>
      <c r="D9" s="52"/>
      <c r="E9" s="52"/>
      <c r="F9" s="52"/>
      <c r="G9" s="77"/>
      <c r="H9" s="16"/>
    </row>
    <row r="10" spans="1:8" ht="12.75">
      <c r="A10" s="44">
        <v>10</v>
      </c>
      <c r="B10" t="s">
        <v>28</v>
      </c>
      <c r="C10" s="52">
        <v>48000</v>
      </c>
      <c r="D10" s="52">
        <v>25384.06</v>
      </c>
      <c r="E10" s="52">
        <v>0</v>
      </c>
      <c r="F10" s="52">
        <f>D10+E10</f>
        <v>25384.06</v>
      </c>
      <c r="G10" s="77">
        <f>IF(F10&gt;C10,F10-C10,0)</f>
        <v>0</v>
      </c>
      <c r="H10" s="77">
        <f>IF(F10&lt;C10,C10-F10,0)</f>
        <v>22615.94</v>
      </c>
    </row>
    <row r="11" spans="1:8" ht="12.75">
      <c r="A11" s="44">
        <v>20</v>
      </c>
      <c r="B11" s="63" t="s">
        <v>170</v>
      </c>
      <c r="C11" s="52">
        <v>36650</v>
      </c>
      <c r="D11" s="52">
        <v>2020</v>
      </c>
      <c r="E11" s="52">
        <v>0</v>
      </c>
      <c r="F11" s="52">
        <f>D11+E11</f>
        <v>2020</v>
      </c>
      <c r="G11" s="77">
        <f>IF(F11&gt;C11,F11-C11,0)</f>
        <v>0</v>
      </c>
      <c r="H11" s="77">
        <f>IF(F11&lt;C11,C11-F11,0)</f>
        <v>34630</v>
      </c>
    </row>
    <row r="12" spans="1:8" ht="12.75">
      <c r="A12" s="44">
        <v>30</v>
      </c>
      <c r="B12" t="s">
        <v>29</v>
      </c>
      <c r="C12" s="52">
        <v>400</v>
      </c>
      <c r="D12" s="52">
        <v>0</v>
      </c>
      <c r="E12" s="52">
        <v>0</v>
      </c>
      <c r="F12" s="52">
        <f>D12+E12</f>
        <v>0</v>
      </c>
      <c r="G12" s="77">
        <f>IF(F12&gt;C12,F12-C12,0)</f>
        <v>0</v>
      </c>
      <c r="H12" s="77">
        <f aca="true" t="shared" si="0" ref="H12:H20">IF(F12&lt;C12,C12-F12,0)</f>
        <v>400</v>
      </c>
    </row>
    <row r="13" spans="1:8" ht="12.75">
      <c r="A13" s="44">
        <v>40</v>
      </c>
      <c r="B13" t="s">
        <v>105</v>
      </c>
      <c r="C13" s="52">
        <v>0</v>
      </c>
      <c r="D13" s="52">
        <v>0</v>
      </c>
      <c r="E13" s="13">
        <v>0</v>
      </c>
      <c r="F13" s="131">
        <f>D13+E13</f>
        <v>0</v>
      </c>
      <c r="G13" s="77">
        <f>IF(F26&gt;C13,F26-C13,0)</f>
        <v>0</v>
      </c>
      <c r="H13" s="77">
        <f t="shared" si="0"/>
        <v>0</v>
      </c>
    </row>
    <row r="14" spans="1:8" ht="12.75">
      <c r="A14" s="44">
        <v>45</v>
      </c>
      <c r="B14" t="s">
        <v>118</v>
      </c>
      <c r="C14" s="52">
        <v>2000</v>
      </c>
      <c r="D14" s="52">
        <v>0</v>
      </c>
      <c r="E14" s="13"/>
      <c r="F14" s="131">
        <f>D14+E14</f>
        <v>0</v>
      </c>
      <c r="G14" s="77">
        <f>IF(F14&gt;C14,F14-C14,0)</f>
        <v>0</v>
      </c>
      <c r="H14" s="77">
        <f>IF(F14&lt;C14,C14-F14,0)</f>
        <v>2000</v>
      </c>
    </row>
    <row r="15" spans="1:8" ht="12.75">
      <c r="A15" s="57"/>
      <c r="B15" s="58" t="s">
        <v>27</v>
      </c>
      <c r="C15" s="59">
        <f aca="true" t="shared" si="1" ref="C15:H15">SUM(C10:C14)</f>
        <v>87050</v>
      </c>
      <c r="D15" s="59">
        <f t="shared" si="1"/>
        <v>27404.06</v>
      </c>
      <c r="E15" s="59">
        <f t="shared" si="1"/>
        <v>0</v>
      </c>
      <c r="F15" s="52">
        <f t="shared" si="1"/>
        <v>27404.06</v>
      </c>
      <c r="G15" s="77">
        <f t="shared" si="1"/>
        <v>0</v>
      </c>
      <c r="H15" s="77">
        <f t="shared" si="1"/>
        <v>59645.94</v>
      </c>
    </row>
    <row r="16" spans="1:8" ht="12.75">
      <c r="A16" s="134" t="s">
        <v>119</v>
      </c>
      <c r="B16" t="s">
        <v>120</v>
      </c>
      <c r="C16" s="52">
        <v>120000</v>
      </c>
      <c r="D16" s="52">
        <v>0</v>
      </c>
      <c r="E16" s="52">
        <v>0</v>
      </c>
      <c r="F16" s="52">
        <f aca="true" t="shared" si="2" ref="F16:F21">D16+E16</f>
        <v>0</v>
      </c>
      <c r="G16" s="77">
        <f aca="true" t="shared" si="3" ref="G16:G21">IF(F16&gt;C16,F16-C16,0)</f>
        <v>0</v>
      </c>
      <c r="H16" s="77">
        <f t="shared" si="0"/>
        <v>120000</v>
      </c>
    </row>
    <row r="17" spans="1:8" ht="12.75">
      <c r="A17" s="134" t="s">
        <v>121</v>
      </c>
      <c r="B17" t="s">
        <v>122</v>
      </c>
      <c r="C17" s="52">
        <v>280000</v>
      </c>
      <c r="D17" s="52">
        <v>234185</v>
      </c>
      <c r="E17" s="52">
        <v>19000</v>
      </c>
      <c r="F17" s="52">
        <f t="shared" si="2"/>
        <v>253185</v>
      </c>
      <c r="G17" s="77">
        <f t="shared" si="3"/>
        <v>0</v>
      </c>
      <c r="H17" s="77">
        <f>IF(F17&lt;C17,C17-F17,0)</f>
        <v>26815</v>
      </c>
    </row>
    <row r="18" spans="1:8" ht="12.75">
      <c r="A18" s="134" t="s">
        <v>210</v>
      </c>
      <c r="B18" t="s">
        <v>211</v>
      </c>
      <c r="C18" s="52">
        <v>120000</v>
      </c>
      <c r="D18" s="52"/>
      <c r="E18" s="52"/>
      <c r="F18" s="52">
        <f t="shared" si="2"/>
        <v>0</v>
      </c>
      <c r="G18" s="77">
        <f t="shared" si="3"/>
        <v>0</v>
      </c>
      <c r="H18" s="77">
        <f>IF(F18&lt;C18,C18-F18,0)</f>
        <v>120000</v>
      </c>
    </row>
    <row r="19" spans="1:8" ht="12.75">
      <c r="A19" s="134" t="s">
        <v>209</v>
      </c>
      <c r="B19" t="s">
        <v>212</v>
      </c>
      <c r="C19" s="52">
        <v>40000</v>
      </c>
      <c r="D19" s="52"/>
      <c r="E19" s="52"/>
      <c r="F19" s="52">
        <f t="shared" si="2"/>
        <v>0</v>
      </c>
      <c r="G19" s="77">
        <f t="shared" si="3"/>
        <v>0</v>
      </c>
      <c r="H19" s="77">
        <f>IF(F19&lt;C19,C19-F19,0)</f>
        <v>40000</v>
      </c>
    </row>
    <row r="20" spans="1:8" ht="12.75">
      <c r="A20" s="44" t="s">
        <v>123</v>
      </c>
      <c r="B20" t="s">
        <v>124</v>
      </c>
      <c r="C20" s="52">
        <v>4000</v>
      </c>
      <c r="D20" s="52">
        <v>0</v>
      </c>
      <c r="E20" s="52">
        <v>0</v>
      </c>
      <c r="F20" s="52">
        <f t="shared" si="2"/>
        <v>0</v>
      </c>
      <c r="G20" s="77">
        <f t="shared" si="3"/>
        <v>0</v>
      </c>
      <c r="H20" s="77">
        <f t="shared" si="0"/>
        <v>4000</v>
      </c>
    </row>
    <row r="21" spans="1:8" ht="12.75">
      <c r="A21" s="44" t="s">
        <v>125</v>
      </c>
      <c r="B21" t="s">
        <v>126</v>
      </c>
      <c r="C21" s="54">
        <v>1200</v>
      </c>
      <c r="D21" s="54">
        <v>18.48</v>
      </c>
      <c r="E21" s="54"/>
      <c r="F21" s="52">
        <f t="shared" si="2"/>
        <v>18.48</v>
      </c>
      <c r="G21" s="77">
        <f t="shared" si="3"/>
        <v>0</v>
      </c>
      <c r="H21" s="77">
        <f>IF(F21&lt;C21,C21-F21,0)</f>
        <v>1181.52</v>
      </c>
    </row>
    <row r="22" spans="1:8" ht="12.75">
      <c r="A22" s="57"/>
      <c r="B22" s="58" t="s">
        <v>30</v>
      </c>
      <c r="C22" s="64">
        <f aca="true" t="shared" si="4" ref="C22:H22">SUM(C16:C21)</f>
        <v>565200</v>
      </c>
      <c r="D22" s="64">
        <f t="shared" si="4"/>
        <v>234203.48</v>
      </c>
      <c r="E22" s="64">
        <f t="shared" si="4"/>
        <v>19000</v>
      </c>
      <c r="F22" s="52">
        <f t="shared" si="4"/>
        <v>253203.48</v>
      </c>
      <c r="G22" s="77">
        <f t="shared" si="4"/>
        <v>0</v>
      </c>
      <c r="H22" s="77">
        <f t="shared" si="4"/>
        <v>311996.52</v>
      </c>
    </row>
    <row r="23" spans="1:8" ht="12.75">
      <c r="A23" s="57"/>
      <c r="B23" s="46" t="s">
        <v>31</v>
      </c>
      <c r="C23" s="64">
        <f aca="true" t="shared" si="5" ref="C23:H23">SUM(C15+C22)</f>
        <v>652250</v>
      </c>
      <c r="D23" s="64">
        <f t="shared" si="5"/>
        <v>261607.54</v>
      </c>
      <c r="E23" s="64">
        <f t="shared" si="5"/>
        <v>19000</v>
      </c>
      <c r="F23" s="52">
        <f t="shared" si="5"/>
        <v>280607.54000000004</v>
      </c>
      <c r="G23" s="77">
        <f t="shared" si="5"/>
        <v>0</v>
      </c>
      <c r="H23" s="77">
        <f t="shared" si="5"/>
        <v>371642.46</v>
      </c>
    </row>
    <row r="24" spans="1:8" ht="12.75">
      <c r="A24" s="44">
        <v>55</v>
      </c>
      <c r="B24" t="s">
        <v>172</v>
      </c>
      <c r="C24" s="52">
        <v>1000</v>
      </c>
      <c r="D24" s="52">
        <v>0</v>
      </c>
      <c r="E24" s="52">
        <v>0</v>
      </c>
      <c r="F24" s="52">
        <f>D24+E24</f>
        <v>0</v>
      </c>
      <c r="G24" s="77">
        <f>IF(F24&gt;C24,F24-C24,0)</f>
        <v>0</v>
      </c>
      <c r="H24" s="77">
        <f>IF(F24&lt;C24,C24-F24,0)</f>
        <v>1000</v>
      </c>
    </row>
    <row r="25" spans="1:8" ht="12.75">
      <c r="A25" s="57"/>
      <c r="B25" s="46" t="s">
        <v>32</v>
      </c>
      <c r="C25" s="64">
        <f aca="true" t="shared" si="6" ref="C25:H25">SUM(C24)</f>
        <v>1000</v>
      </c>
      <c r="D25" s="64">
        <f t="shared" si="6"/>
        <v>0</v>
      </c>
      <c r="E25" s="64">
        <f t="shared" si="6"/>
        <v>0</v>
      </c>
      <c r="F25" s="64">
        <f t="shared" si="6"/>
        <v>0</v>
      </c>
      <c r="G25" s="64">
        <f t="shared" si="6"/>
        <v>0</v>
      </c>
      <c r="H25" s="64">
        <f t="shared" si="6"/>
        <v>1000</v>
      </c>
    </row>
    <row r="26" spans="1:8" ht="12.75">
      <c r="A26" s="44"/>
      <c r="B26" s="41"/>
      <c r="C26" s="54"/>
      <c r="D26" s="52"/>
      <c r="E26" s="52"/>
      <c r="F26" s="52"/>
      <c r="G26" s="54"/>
      <c r="H26" s="56"/>
    </row>
    <row r="27" spans="1:8" ht="13.5" thickBot="1">
      <c r="A27" s="29"/>
      <c r="B27" s="43" t="s">
        <v>20</v>
      </c>
      <c r="C27" s="65">
        <f aca="true" t="shared" si="7" ref="C27:H27">SUM(C23+C25)</f>
        <v>653250</v>
      </c>
      <c r="D27" s="65">
        <f t="shared" si="7"/>
        <v>261607.54</v>
      </c>
      <c r="E27" s="65">
        <f t="shared" si="7"/>
        <v>19000</v>
      </c>
      <c r="F27" s="65">
        <f t="shared" si="7"/>
        <v>280607.54000000004</v>
      </c>
      <c r="G27" s="65">
        <f t="shared" si="7"/>
        <v>0</v>
      </c>
      <c r="H27" s="55">
        <f t="shared" si="7"/>
        <v>372642.46</v>
      </c>
    </row>
    <row r="28" spans="1:8" ht="12.75">
      <c r="A28" s="44"/>
      <c r="B28" s="33" t="s">
        <v>24</v>
      </c>
      <c r="C28" s="52"/>
      <c r="D28" s="52"/>
      <c r="E28" s="52"/>
      <c r="F28" s="52"/>
      <c r="G28" s="77"/>
      <c r="H28" s="16"/>
    </row>
    <row r="29" spans="1:8" ht="12.75">
      <c r="A29" s="44"/>
      <c r="B29" s="48" t="s">
        <v>34</v>
      </c>
      <c r="C29" s="52"/>
      <c r="D29" s="52"/>
      <c r="E29" s="52"/>
      <c r="F29" s="52"/>
      <c r="G29" s="77"/>
      <c r="H29" s="16"/>
    </row>
    <row r="30" spans="1:9" ht="12.75">
      <c r="A30" s="72">
        <v>62</v>
      </c>
      <c r="B30" s="155" t="s">
        <v>127</v>
      </c>
      <c r="C30" s="54">
        <v>400000</v>
      </c>
      <c r="D30" s="52"/>
      <c r="E30" s="52">
        <v>0</v>
      </c>
      <c r="F30" s="52">
        <f>SUM(D30+E30)</f>
        <v>0</v>
      </c>
      <c r="G30" s="52">
        <f>IF(F30&gt;C30,F30-C30,0)</f>
        <v>0</v>
      </c>
      <c r="H30" s="52">
        <f>IF(F30&lt;C30,C30-F30,0)</f>
        <v>400000</v>
      </c>
      <c r="I30" s="15"/>
    </row>
    <row r="31" spans="1:9" ht="12.75">
      <c r="A31" s="72">
        <v>63</v>
      </c>
      <c r="B31" s="15" t="s">
        <v>199</v>
      </c>
      <c r="C31" s="54">
        <v>1530000</v>
      </c>
      <c r="D31" s="52">
        <v>0</v>
      </c>
      <c r="E31" s="52">
        <v>0</v>
      </c>
      <c r="F31" s="52">
        <f>SUM(D31+E31)</f>
        <v>0</v>
      </c>
      <c r="G31" s="52">
        <f>IF(F31&gt;C31,F31-C31,0)</f>
        <v>0</v>
      </c>
      <c r="H31" s="52">
        <f>IF(F31&lt;C31,C31-F31,0)</f>
        <v>1530000</v>
      </c>
      <c r="I31" s="15"/>
    </row>
    <row r="32" spans="1:9" ht="12.75">
      <c r="A32" s="135"/>
      <c r="B32" s="136"/>
      <c r="C32" s="101">
        <v>0</v>
      </c>
      <c r="D32" s="56">
        <v>0</v>
      </c>
      <c r="E32" s="56">
        <v>0</v>
      </c>
      <c r="F32" s="56">
        <f>SUM(D32+E32)</f>
        <v>0</v>
      </c>
      <c r="G32" s="56">
        <f>IF(F32&gt;C32,F32-C32,0)</f>
        <v>0</v>
      </c>
      <c r="H32" s="56">
        <f>IF(F32&lt;C32,C32-F32,0)</f>
        <v>0</v>
      </c>
      <c r="I32" s="15"/>
    </row>
    <row r="33" spans="1:8" ht="12.75">
      <c r="A33" s="79"/>
      <c r="B33" s="43" t="s">
        <v>21</v>
      </c>
      <c r="C33" s="65">
        <f aca="true" t="shared" si="8" ref="C33:H33">SUM(C30+C31+C32)</f>
        <v>1930000</v>
      </c>
      <c r="D33" s="65">
        <f t="shared" si="8"/>
        <v>0</v>
      </c>
      <c r="E33" s="65">
        <f t="shared" si="8"/>
        <v>0</v>
      </c>
      <c r="F33" s="65">
        <f t="shared" si="8"/>
        <v>0</v>
      </c>
      <c r="G33" s="65">
        <f t="shared" si="8"/>
        <v>0</v>
      </c>
      <c r="H33" s="55">
        <f t="shared" si="8"/>
        <v>1930000</v>
      </c>
    </row>
    <row r="34" spans="1:8" s="21" customFormat="1" ht="12.75">
      <c r="A34" s="70"/>
      <c r="B34" s="88"/>
      <c r="C34" s="89"/>
      <c r="D34" s="89"/>
      <c r="E34" s="89"/>
      <c r="F34" s="89"/>
      <c r="G34" s="89"/>
      <c r="H34" s="109"/>
    </row>
    <row r="35" spans="1:8" s="21" customFormat="1" ht="12.75">
      <c r="A35" s="70"/>
      <c r="B35" s="88"/>
      <c r="C35" s="89"/>
      <c r="D35" s="89"/>
      <c r="E35" s="89"/>
      <c r="F35" s="89"/>
      <c r="G35" s="89"/>
      <c r="H35" s="109"/>
    </row>
    <row r="36" spans="1:8" s="21" customFormat="1" ht="12.75">
      <c r="A36" s="70"/>
      <c r="B36" s="88"/>
      <c r="C36" s="89"/>
      <c r="D36" s="89"/>
      <c r="E36" s="89"/>
      <c r="F36" s="89"/>
      <c r="G36" s="89"/>
      <c r="H36" s="109"/>
    </row>
    <row r="37" spans="1:8" s="21" customFormat="1" ht="12.75">
      <c r="A37" s="70"/>
      <c r="B37" s="88"/>
      <c r="C37" s="89"/>
      <c r="D37" s="89"/>
      <c r="E37" s="89"/>
      <c r="F37" s="89"/>
      <c r="G37" s="89"/>
      <c r="H37" s="109"/>
    </row>
    <row r="38" spans="1:8" s="21" customFormat="1" ht="12.75">
      <c r="A38" s="70"/>
      <c r="B38" s="88"/>
      <c r="C38" s="89"/>
      <c r="D38" s="89"/>
      <c r="E38" s="89"/>
      <c r="F38" s="89"/>
      <c r="G38" s="89"/>
      <c r="H38" s="109"/>
    </row>
    <row r="39" spans="6:8" ht="13.5" thickBot="1">
      <c r="F39" s="129" t="s">
        <v>114</v>
      </c>
      <c r="G39" s="129">
        <v>2014</v>
      </c>
      <c r="H39" s="137" t="s">
        <v>106</v>
      </c>
    </row>
    <row r="40" spans="1:8" ht="12.75">
      <c r="A40" s="73" t="s">
        <v>41</v>
      </c>
      <c r="B40" s="1"/>
      <c r="C40" s="35" t="s">
        <v>5</v>
      </c>
      <c r="D40" s="168" t="s">
        <v>56</v>
      </c>
      <c r="E40" s="169"/>
      <c r="F40" s="170"/>
      <c r="G40" s="162" t="s">
        <v>60</v>
      </c>
      <c r="H40" s="163"/>
    </row>
    <row r="41" spans="1:8" ht="12.75">
      <c r="A41" s="72" t="s">
        <v>40</v>
      </c>
      <c r="B41" s="2" t="s">
        <v>2</v>
      </c>
      <c r="C41" s="36"/>
      <c r="D41" s="171"/>
      <c r="E41" s="172"/>
      <c r="F41" s="173"/>
      <c r="G41" s="164"/>
      <c r="H41" s="165"/>
    </row>
    <row r="42" spans="1:8" ht="13.5" thickBot="1">
      <c r="A42" s="72"/>
      <c r="B42" s="2"/>
      <c r="C42" s="39" t="s">
        <v>6</v>
      </c>
      <c r="D42" s="166"/>
      <c r="E42" s="174"/>
      <c r="F42" s="167"/>
      <c r="G42" s="166"/>
      <c r="H42" s="167"/>
    </row>
    <row r="43" spans="1:8" ht="12.75">
      <c r="A43" s="72"/>
      <c r="B43" s="2" t="s">
        <v>3</v>
      </c>
      <c r="C43" s="70" t="s">
        <v>63</v>
      </c>
      <c r="D43" s="160" t="s">
        <v>58</v>
      </c>
      <c r="E43" s="160" t="s">
        <v>59</v>
      </c>
      <c r="F43" s="70" t="s">
        <v>18</v>
      </c>
      <c r="G43" s="1"/>
      <c r="H43" s="9"/>
    </row>
    <row r="44" spans="1:8" ht="13.5" thickBot="1">
      <c r="A44" s="74"/>
      <c r="B44" s="3"/>
      <c r="C44" s="37"/>
      <c r="D44" s="161"/>
      <c r="E44" s="161"/>
      <c r="F44" s="70" t="s">
        <v>57</v>
      </c>
      <c r="G44" s="51" t="s">
        <v>61</v>
      </c>
      <c r="H44" s="51" t="s">
        <v>62</v>
      </c>
    </row>
    <row r="45" spans="1:7" ht="13.5" thickBot="1">
      <c r="A45" s="15"/>
      <c r="B45" s="71" t="s">
        <v>113</v>
      </c>
      <c r="C45" s="70"/>
      <c r="D45" s="79"/>
      <c r="E45" s="79"/>
      <c r="F45" s="79"/>
      <c r="G45" s="38"/>
    </row>
    <row r="46" spans="1:8" ht="12.75">
      <c r="A46" s="44"/>
      <c r="B46" s="34" t="s">
        <v>25</v>
      </c>
      <c r="C46" s="52"/>
      <c r="D46" s="52"/>
      <c r="E46" s="52"/>
      <c r="F46" s="52"/>
      <c r="G46" s="77"/>
      <c r="H46" s="77"/>
    </row>
    <row r="47" spans="1:8" ht="12.75">
      <c r="A47" s="44"/>
      <c r="B47" s="49" t="s">
        <v>35</v>
      </c>
      <c r="C47" s="52"/>
      <c r="D47" s="52"/>
      <c r="E47" s="52"/>
      <c r="F47" s="52"/>
      <c r="G47" s="77"/>
      <c r="H47" s="77"/>
    </row>
    <row r="48" spans="1:8" ht="12.75">
      <c r="A48" s="44">
        <v>65</v>
      </c>
      <c r="B48" s="50" t="s">
        <v>36</v>
      </c>
      <c r="C48" s="52">
        <v>60000</v>
      </c>
      <c r="D48" s="52">
        <v>11417.5</v>
      </c>
      <c r="E48" s="52">
        <v>19103.08</v>
      </c>
      <c r="F48" s="99">
        <f>D48+E48</f>
        <v>30520.58</v>
      </c>
      <c r="G48" s="52">
        <f aca="true" t="shared" si="9" ref="G48:G53">IF(F48&gt;C48,F48-C48,0)</f>
        <v>0</v>
      </c>
      <c r="H48" s="77">
        <f aca="true" t="shared" si="10" ref="H48:H53">IF(F48&lt;C48,C48-F48,0)</f>
        <v>29479.42</v>
      </c>
    </row>
    <row r="49" spans="1:8" ht="12.75">
      <c r="A49" s="44">
        <v>70</v>
      </c>
      <c r="B49" s="50" t="s">
        <v>38</v>
      </c>
      <c r="C49" s="52">
        <v>30000</v>
      </c>
      <c r="D49" s="85">
        <v>10086.34</v>
      </c>
      <c r="E49" s="52">
        <v>0</v>
      </c>
      <c r="F49" s="87">
        <f>D49+E49</f>
        <v>10086.34</v>
      </c>
      <c r="G49" s="52">
        <f t="shared" si="9"/>
        <v>0</v>
      </c>
      <c r="H49" s="77">
        <f t="shared" si="10"/>
        <v>19913.66</v>
      </c>
    </row>
    <row r="50" spans="1:8" ht="12.75">
      <c r="A50" s="44">
        <v>75</v>
      </c>
      <c r="B50" s="50" t="s">
        <v>37</v>
      </c>
      <c r="C50" s="52">
        <v>20000</v>
      </c>
      <c r="D50" s="52">
        <v>4037.93</v>
      </c>
      <c r="E50" s="52">
        <v>68.66</v>
      </c>
      <c r="F50" s="99">
        <f>D50+E50</f>
        <v>4106.59</v>
      </c>
      <c r="G50" s="52">
        <f t="shared" si="9"/>
        <v>0</v>
      </c>
      <c r="H50" s="77">
        <f t="shared" si="10"/>
        <v>15893.41</v>
      </c>
    </row>
    <row r="51" spans="1:8" ht="12.75">
      <c r="A51" s="44">
        <v>80</v>
      </c>
      <c r="B51" s="50" t="s">
        <v>128</v>
      </c>
      <c r="C51" s="52">
        <v>20000</v>
      </c>
      <c r="D51" s="52">
        <v>0</v>
      </c>
      <c r="E51" s="52"/>
      <c r="F51" s="99">
        <f>D51+E51</f>
        <v>0</v>
      </c>
      <c r="G51" s="52">
        <f t="shared" si="9"/>
        <v>0</v>
      </c>
      <c r="H51" s="77">
        <f t="shared" si="10"/>
        <v>20000</v>
      </c>
    </row>
    <row r="52" spans="1:8" ht="12.75">
      <c r="A52" s="44">
        <v>81</v>
      </c>
      <c r="B52" s="50" t="s">
        <v>129</v>
      </c>
      <c r="C52" s="52">
        <v>1000</v>
      </c>
      <c r="D52" s="52">
        <v>0</v>
      </c>
      <c r="E52" s="52"/>
      <c r="F52" s="99">
        <f>D52+E52</f>
        <v>0</v>
      </c>
      <c r="G52" s="52">
        <f t="shared" si="9"/>
        <v>0</v>
      </c>
      <c r="H52" s="77">
        <f t="shared" si="10"/>
        <v>1000</v>
      </c>
    </row>
    <row r="53" spans="1:8" ht="12.75">
      <c r="A53" s="44"/>
      <c r="B53" s="27"/>
      <c r="C53" s="56"/>
      <c r="D53" s="56"/>
      <c r="E53" s="56"/>
      <c r="G53" s="56">
        <f t="shared" si="9"/>
        <v>0</v>
      </c>
      <c r="H53" s="77">
        <f t="shared" si="10"/>
        <v>0</v>
      </c>
    </row>
    <row r="54" spans="1:8" ht="13.5" thickBot="1">
      <c r="A54" s="81"/>
      <c r="B54" s="25" t="s">
        <v>22</v>
      </c>
      <c r="C54" s="65">
        <f aca="true" t="shared" si="11" ref="C54:H54">SUM(C48+C49+C50+C51+C52+C53)</f>
        <v>131000</v>
      </c>
      <c r="D54" s="65">
        <f t="shared" si="11"/>
        <v>25541.77</v>
      </c>
      <c r="E54" s="65">
        <f t="shared" si="11"/>
        <v>19171.74</v>
      </c>
      <c r="F54" s="65">
        <f t="shared" si="11"/>
        <v>44713.509999999995</v>
      </c>
      <c r="G54" s="65">
        <f t="shared" si="11"/>
        <v>0</v>
      </c>
      <c r="H54" s="55">
        <f t="shared" si="11"/>
        <v>86286.49</v>
      </c>
    </row>
    <row r="55" spans="1:8" ht="12.75">
      <c r="A55" s="44"/>
      <c r="B55" s="25"/>
      <c r="C55" s="65"/>
      <c r="D55" s="65"/>
      <c r="E55" s="65"/>
      <c r="F55" s="65"/>
      <c r="G55" s="65"/>
      <c r="H55" s="55"/>
    </row>
    <row r="56" spans="1:8" ht="12.75">
      <c r="A56" s="25"/>
      <c r="B56" s="25" t="s">
        <v>19</v>
      </c>
      <c r="C56" s="55">
        <v>0</v>
      </c>
      <c r="D56" s="55"/>
      <c r="E56" s="55"/>
      <c r="F56" s="55"/>
      <c r="G56" s="55">
        <f>IF(F56&gt;C56,F56-C56,0)</f>
        <v>0</v>
      </c>
      <c r="H56" s="55">
        <f>IF(F56&lt;C56,C56-F56,0)</f>
        <v>0</v>
      </c>
    </row>
    <row r="57" spans="1:8" ht="13.5" thickBot="1">
      <c r="A57" s="3"/>
      <c r="B57" s="24" t="s">
        <v>23</v>
      </c>
      <c r="C57" s="66">
        <f aca="true" t="shared" si="12" ref="C57:H57">SUM(C27+C33+C54+C56)</f>
        <v>2714250</v>
      </c>
      <c r="D57" s="66">
        <f t="shared" si="12"/>
        <v>287149.31</v>
      </c>
      <c r="E57" s="66">
        <f t="shared" si="12"/>
        <v>38171.740000000005</v>
      </c>
      <c r="F57" s="66">
        <f t="shared" si="12"/>
        <v>325321.05000000005</v>
      </c>
      <c r="G57" s="66">
        <f t="shared" si="12"/>
        <v>0</v>
      </c>
      <c r="H57" s="80">
        <f t="shared" si="12"/>
        <v>2388928.95</v>
      </c>
    </row>
  </sheetData>
  <sheetProtection/>
  <mergeCells count="12">
    <mergeCell ref="D5:D6"/>
    <mergeCell ref="E5:E6"/>
    <mergeCell ref="D2:F2"/>
    <mergeCell ref="G2:H4"/>
    <mergeCell ref="D3:F3"/>
    <mergeCell ref="D4:F4"/>
    <mergeCell ref="D43:D44"/>
    <mergeCell ref="E43:E44"/>
    <mergeCell ref="D40:F40"/>
    <mergeCell ref="G40:H42"/>
    <mergeCell ref="D41:F41"/>
    <mergeCell ref="D42:F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21.00390625" style="0" customWidth="1"/>
    <col min="2" max="2" width="27.7109375" style="0" customWidth="1"/>
    <col min="3" max="4" width="13.140625" style="0" bestFit="1" customWidth="1"/>
    <col min="5" max="5" width="13.7109375" style="0" customWidth="1"/>
    <col min="6" max="6" width="17.8515625" style="0" customWidth="1"/>
    <col min="7" max="7" width="11.421875" style="0" bestFit="1" customWidth="1"/>
    <col min="8" max="8" width="12.8515625" style="0" bestFit="1" customWidth="1"/>
  </cols>
  <sheetData>
    <row r="1" spans="6:8" ht="13.5" thickBot="1">
      <c r="F1" s="129" t="s">
        <v>114</v>
      </c>
      <c r="G1" s="129">
        <v>2015</v>
      </c>
      <c r="H1" s="119" t="s">
        <v>112</v>
      </c>
    </row>
    <row r="2" spans="1:8" ht="12.75">
      <c r="A2" s="176" t="s">
        <v>110</v>
      </c>
      <c r="B2" s="177"/>
      <c r="C2" s="35" t="s">
        <v>5</v>
      </c>
      <c r="D2" s="168" t="s">
        <v>56</v>
      </c>
      <c r="E2" s="169"/>
      <c r="F2" s="170"/>
      <c r="G2" s="162" t="s">
        <v>60</v>
      </c>
      <c r="H2" s="163"/>
    </row>
    <row r="3" spans="1:8" ht="12.75">
      <c r="A3" s="178"/>
      <c r="B3" s="179"/>
      <c r="C3" s="36"/>
      <c r="D3" s="171"/>
      <c r="E3" s="172"/>
      <c r="F3" s="173"/>
      <c r="G3" s="164"/>
      <c r="H3" s="165"/>
    </row>
    <row r="4" spans="1:8" ht="13.5" thickBot="1">
      <c r="A4" s="178"/>
      <c r="B4" s="179"/>
      <c r="C4" s="39" t="s">
        <v>90</v>
      </c>
      <c r="D4" s="166"/>
      <c r="E4" s="174"/>
      <c r="F4" s="167"/>
      <c r="G4" s="166"/>
      <c r="H4" s="167"/>
    </row>
    <row r="5" spans="1:8" ht="12.75">
      <c r="A5" s="178"/>
      <c r="B5" s="179"/>
      <c r="C5" s="70"/>
      <c r="D5" s="185" t="s">
        <v>58</v>
      </c>
      <c r="E5" s="185" t="s">
        <v>59</v>
      </c>
      <c r="F5" s="30" t="s">
        <v>18</v>
      </c>
      <c r="G5" s="1"/>
      <c r="H5" s="9"/>
    </row>
    <row r="6" spans="1:8" ht="13.5" thickBot="1">
      <c r="A6" s="180"/>
      <c r="B6" s="181"/>
      <c r="C6" s="37"/>
      <c r="D6" s="186"/>
      <c r="E6" s="186"/>
      <c r="F6" s="84" t="s">
        <v>57</v>
      </c>
      <c r="G6" s="51" t="s">
        <v>61</v>
      </c>
      <c r="H6" s="51" t="s">
        <v>62</v>
      </c>
    </row>
    <row r="7" spans="3:8" ht="12.75">
      <c r="C7" s="100"/>
      <c r="D7" s="100"/>
      <c r="E7" s="100"/>
      <c r="F7" s="100"/>
      <c r="G7" s="100"/>
      <c r="H7" s="53"/>
    </row>
    <row r="8" spans="1:8" ht="15">
      <c r="A8" s="182"/>
      <c r="B8" s="182"/>
      <c r="C8" s="54"/>
      <c r="D8" s="54"/>
      <c r="E8" s="54"/>
      <c r="F8" s="54"/>
      <c r="G8" s="54"/>
      <c r="H8" s="52"/>
    </row>
    <row r="9" spans="1:8" ht="12.75">
      <c r="A9" s="183" t="s">
        <v>91</v>
      </c>
      <c r="B9" s="183"/>
      <c r="C9" s="54"/>
      <c r="D9" s="54"/>
      <c r="E9" s="54"/>
      <c r="F9" s="54"/>
      <c r="G9" s="54"/>
      <c r="H9" s="52"/>
    </row>
    <row r="10" spans="3:8" ht="12.75">
      <c r="C10" s="101"/>
      <c r="D10" s="101"/>
      <c r="E10" s="101"/>
      <c r="F10" s="101"/>
      <c r="G10" s="101"/>
      <c r="H10" s="56"/>
    </row>
    <row r="11" spans="1:8" ht="12.75">
      <c r="A11" s="184" t="s">
        <v>214</v>
      </c>
      <c r="B11" s="184"/>
      <c r="C11" s="55"/>
      <c r="D11" s="115"/>
      <c r="E11" s="55"/>
      <c r="G11" s="55"/>
      <c r="H11" s="55"/>
    </row>
    <row r="12" spans="3:8" ht="12.75">
      <c r="C12" s="102"/>
      <c r="D12" s="103"/>
      <c r="E12" s="103"/>
      <c r="F12" s="103"/>
      <c r="G12" s="103"/>
      <c r="H12" s="78"/>
    </row>
    <row r="13" spans="1:8" ht="12.75">
      <c r="A13" s="184" t="s">
        <v>92</v>
      </c>
      <c r="B13" s="184"/>
      <c r="C13" s="55">
        <f>'Foglio1 ENTRATA'!C38</f>
        <v>189070.12</v>
      </c>
      <c r="D13" s="55">
        <f>'Foglio1 ENTRATA'!D38</f>
        <v>36310.84</v>
      </c>
      <c r="E13" s="55">
        <f>'Foglio1 ENTRATA'!E38</f>
        <v>10000</v>
      </c>
      <c r="F13" s="55">
        <f>'Foglio1 ENTRATA'!F38</f>
        <v>31000</v>
      </c>
      <c r="G13" s="55">
        <f>'Foglio1 ENTRATA'!G38</f>
        <v>4800</v>
      </c>
      <c r="H13" s="55">
        <f>'Foglio1 ENTRATA'!H38</f>
        <v>147559.28</v>
      </c>
    </row>
    <row r="14" spans="2:8" ht="13.5" thickBot="1">
      <c r="B14" s="83" t="s">
        <v>18</v>
      </c>
      <c r="C14" s="104">
        <f>C13</f>
        <v>189070.12</v>
      </c>
      <c r="D14" s="104">
        <f>D13</f>
        <v>36310.84</v>
      </c>
      <c r="E14" s="104">
        <f>E13</f>
        <v>10000</v>
      </c>
      <c r="F14" s="104">
        <f>D11+F13</f>
        <v>31000</v>
      </c>
      <c r="G14" s="104">
        <f>G13</f>
        <v>4800</v>
      </c>
      <c r="H14" s="105">
        <f>H13</f>
        <v>147559.28</v>
      </c>
    </row>
    <row r="15" spans="3:9" ht="13.5" thickTop="1">
      <c r="C15" s="106"/>
      <c r="D15" s="106"/>
      <c r="E15" s="106"/>
      <c r="F15" s="106"/>
      <c r="G15" s="106"/>
      <c r="H15" s="106"/>
      <c r="I15" s="15"/>
    </row>
    <row r="16" spans="1:9" ht="12.75">
      <c r="A16" s="183" t="s">
        <v>77</v>
      </c>
      <c r="B16" s="183"/>
      <c r="C16" s="54"/>
      <c r="D16" s="54"/>
      <c r="E16" s="54"/>
      <c r="F16" s="54"/>
      <c r="G16" s="54"/>
      <c r="H16" s="54"/>
      <c r="I16" s="15"/>
    </row>
    <row r="17" spans="1:9" ht="12.75">
      <c r="A17" s="184" t="s">
        <v>93</v>
      </c>
      <c r="B17" s="184"/>
      <c r="C17" s="54">
        <f>' FOGLIO 2 E.'!C56</f>
        <v>0</v>
      </c>
      <c r="D17" s="54"/>
      <c r="E17" s="54"/>
      <c r="F17" s="54"/>
      <c r="G17" s="54"/>
      <c r="H17" s="54">
        <f>' FOGLIO 2 E.'!H56</f>
        <v>0</v>
      </c>
      <c r="I17" s="15"/>
    </row>
    <row r="18" spans="1:9" ht="12.75">
      <c r="A18" s="175" t="s">
        <v>94</v>
      </c>
      <c r="B18" t="s">
        <v>79</v>
      </c>
      <c r="C18" s="55">
        <f>' FOGLIO 2 E.'!C23</f>
        <v>652250</v>
      </c>
      <c r="D18" s="55">
        <f>' FOGLIO 2 E.'!D23</f>
        <v>261607.54</v>
      </c>
      <c r="E18" s="55">
        <f>' FOGLIO 2 E.'!E23</f>
        <v>19000</v>
      </c>
      <c r="F18" s="55">
        <f>' FOGLIO 2 E.'!F23</f>
        <v>280607.54000000004</v>
      </c>
      <c r="G18" s="55">
        <f>' FOGLIO 2 E.'!G23</f>
        <v>0</v>
      </c>
      <c r="H18" s="55">
        <f>' FOGLIO 2 E.'!H23</f>
        <v>371642.46</v>
      </c>
      <c r="I18" s="15"/>
    </row>
    <row r="19" spans="1:9" ht="12.75">
      <c r="A19" s="175"/>
      <c r="B19" t="s">
        <v>80</v>
      </c>
      <c r="C19" s="55">
        <f>' FOGLIO 2 E.'!C25</f>
        <v>1000</v>
      </c>
      <c r="D19" s="55">
        <f>' FOGLIO 2 E.'!D25</f>
        <v>0</v>
      </c>
      <c r="E19" s="55">
        <f>' FOGLIO 2 E.'!E25</f>
        <v>0</v>
      </c>
      <c r="F19" s="55">
        <f>' FOGLIO 2 E.'!F25</f>
        <v>0</v>
      </c>
      <c r="G19" s="55">
        <f>' FOGLIO 2 E.'!G25</f>
        <v>0</v>
      </c>
      <c r="H19" s="55">
        <f>' FOGLIO 2 E.'!H25</f>
        <v>1000</v>
      </c>
      <c r="I19" s="15"/>
    </row>
    <row r="20" spans="2:9" ht="13.5" thickBot="1">
      <c r="B20" s="60" t="s">
        <v>95</v>
      </c>
      <c r="C20" s="107">
        <f>SUM(C18:C19)</f>
        <v>653250</v>
      </c>
      <c r="D20" s="107">
        <f>SUM(D18:D19)</f>
        <v>261607.54</v>
      </c>
      <c r="E20" s="107">
        <f>SUM(E18:E19)</f>
        <v>19000</v>
      </c>
      <c r="F20" s="107">
        <f>SUM(F18:F19)</f>
        <v>280607.54000000004</v>
      </c>
      <c r="G20" s="107">
        <f>G18+G19</f>
        <v>0</v>
      </c>
      <c r="H20" s="108">
        <f>SUM(H18:H19)</f>
        <v>372642.46</v>
      </c>
      <c r="I20" s="15"/>
    </row>
    <row r="21" spans="2:9" ht="12.75">
      <c r="B21" s="21"/>
      <c r="C21" s="109"/>
      <c r="D21" s="109"/>
      <c r="E21" s="109"/>
      <c r="F21" s="109"/>
      <c r="G21" s="109"/>
      <c r="H21" s="109"/>
      <c r="I21" s="21"/>
    </row>
    <row r="22" spans="1:9" ht="13.5" thickBot="1">
      <c r="A22" t="s">
        <v>83</v>
      </c>
      <c r="C22" s="108">
        <f>' FOGLIO 2 E.'!C33</f>
        <v>1930000</v>
      </c>
      <c r="D22" s="108">
        <f>' FOGLIO 2 E.'!D33</f>
        <v>0</v>
      </c>
      <c r="E22" s="108">
        <f>' FOGLIO 2 E.'!E33</f>
        <v>0</v>
      </c>
      <c r="F22" s="108">
        <f>' FOGLIO 2 E.'!F33</f>
        <v>0</v>
      </c>
      <c r="G22" s="108">
        <f>' FOGLIO 2 E.'!G33</f>
        <v>0</v>
      </c>
      <c r="H22" s="108">
        <f>' FOGLIO 2 E.'!H33</f>
        <v>1930000</v>
      </c>
      <c r="I22" s="15"/>
    </row>
    <row r="23" spans="3:9" ht="13.5" thickBot="1">
      <c r="C23" s="110"/>
      <c r="D23" s="110"/>
      <c r="E23" s="110"/>
      <c r="F23" s="110"/>
      <c r="G23" s="110"/>
      <c r="H23" s="110"/>
      <c r="I23" s="21"/>
    </row>
    <row r="24" spans="1:9" ht="13.5" thickBot="1">
      <c r="A24" t="s">
        <v>84</v>
      </c>
      <c r="C24" s="111">
        <f>' FOGLIO 2 E.'!C54</f>
        <v>131000</v>
      </c>
      <c r="D24" s="111">
        <f>' FOGLIO 2 E.'!D54</f>
        <v>25541.77</v>
      </c>
      <c r="E24" s="111">
        <f>' FOGLIO 2 E.'!E54</f>
        <v>19171.74</v>
      </c>
      <c r="F24" s="111">
        <f>' FOGLIO 2 E.'!F54</f>
        <v>44713.509999999995</v>
      </c>
      <c r="G24" s="111">
        <f>' FOGLIO 2 E.'!G54</f>
        <v>0</v>
      </c>
      <c r="H24" s="112">
        <f>' FOGLIO 2 E.'!H54</f>
        <v>86286.49</v>
      </c>
      <c r="I24" s="15"/>
    </row>
    <row r="25" spans="2:9" ht="14.25" thickBot="1" thickTop="1">
      <c r="B25" s="60" t="s">
        <v>85</v>
      </c>
      <c r="C25" s="113">
        <f>C17+C20+C22+C24</f>
        <v>2714250</v>
      </c>
      <c r="D25" s="113">
        <f>D17+D20+D22+D24</f>
        <v>287149.31</v>
      </c>
      <c r="E25" s="113">
        <f>E20+E22+E24</f>
        <v>38171.740000000005</v>
      </c>
      <c r="F25" s="113">
        <f>F17+F20+F22+F24</f>
        <v>325321.05000000005</v>
      </c>
      <c r="G25" s="113">
        <f>G20+G22+G24</f>
        <v>0</v>
      </c>
      <c r="H25" s="114">
        <f>H17+H20+H22+H24</f>
        <v>2388928.95</v>
      </c>
      <c r="I25" s="15"/>
    </row>
    <row r="26" spans="2:9" ht="13.5" thickBot="1">
      <c r="B26" t="s">
        <v>86</v>
      </c>
      <c r="C26" s="113">
        <f aca="true" t="shared" si="0" ref="C26:H26">C14</f>
        <v>189070.12</v>
      </c>
      <c r="D26" s="113">
        <f t="shared" si="0"/>
        <v>36310.84</v>
      </c>
      <c r="E26" s="113">
        <f t="shared" si="0"/>
        <v>10000</v>
      </c>
      <c r="F26" s="113">
        <f t="shared" si="0"/>
        <v>31000</v>
      </c>
      <c r="G26" s="113">
        <f t="shared" si="0"/>
        <v>4800</v>
      </c>
      <c r="H26" s="114">
        <f t="shared" si="0"/>
        <v>147559.28</v>
      </c>
      <c r="I26" s="15"/>
    </row>
    <row r="27" spans="2:9" ht="13.5" thickBot="1">
      <c r="B27" s="60" t="s">
        <v>96</v>
      </c>
      <c r="C27" s="111">
        <f>SUM(C25:C26)</f>
        <v>2903320.12</v>
      </c>
      <c r="D27" s="111">
        <f>SUM(D25:D26)</f>
        <v>323460.15</v>
      </c>
      <c r="E27" s="111">
        <f>SUM(E25:E26)</f>
        <v>48171.740000000005</v>
      </c>
      <c r="F27" s="111">
        <f>SUM(F25:F26)</f>
        <v>356321.05000000005</v>
      </c>
      <c r="G27" s="111">
        <f>SUM(G25:G26)</f>
        <v>4800</v>
      </c>
      <c r="H27" s="112">
        <f>H25+H26</f>
        <v>2536488.23</v>
      </c>
      <c r="I27" s="15"/>
    </row>
    <row r="28" ht="13.5" thickTop="1"/>
  </sheetData>
  <sheetProtection/>
  <mergeCells count="14">
    <mergeCell ref="G2:H4"/>
    <mergeCell ref="D3:F3"/>
    <mergeCell ref="D4:F4"/>
    <mergeCell ref="D5:D6"/>
    <mergeCell ref="E5:E6"/>
    <mergeCell ref="A17:B17"/>
    <mergeCell ref="A18:A19"/>
    <mergeCell ref="D2:F2"/>
    <mergeCell ref="A2:B6"/>
    <mergeCell ref="A8:B8"/>
    <mergeCell ref="A9:B9"/>
    <mergeCell ref="A11:B11"/>
    <mergeCell ref="A13:B13"/>
    <mergeCell ref="A16:B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7.8515625" style="0" customWidth="1"/>
    <col min="2" max="2" width="44.57421875" style="0" customWidth="1"/>
    <col min="3" max="3" width="13.140625" style="0" bestFit="1" customWidth="1"/>
    <col min="4" max="4" width="11.421875" style="0" bestFit="1" customWidth="1"/>
    <col min="5" max="5" width="13.140625" style="0" bestFit="1" customWidth="1"/>
    <col min="6" max="6" width="13.421875" style="0" customWidth="1"/>
    <col min="7" max="7" width="11.421875" style="0" bestFit="1" customWidth="1"/>
    <col min="8" max="8" width="13.140625" style="0" bestFit="1" customWidth="1"/>
  </cols>
  <sheetData>
    <row r="1" spans="6:8" ht="13.5" thickBot="1">
      <c r="F1" s="130" t="s">
        <v>114</v>
      </c>
      <c r="G1" s="130">
        <v>2015</v>
      </c>
      <c r="H1" s="119" t="s">
        <v>107</v>
      </c>
    </row>
    <row r="2" spans="1:8" ht="12.75">
      <c r="A2" s="30" t="s">
        <v>41</v>
      </c>
      <c r="B2" s="1" t="s">
        <v>42</v>
      </c>
      <c r="C2" s="5" t="s">
        <v>39</v>
      </c>
      <c r="D2" s="168"/>
      <c r="E2" s="169"/>
      <c r="F2" s="169"/>
      <c r="G2" s="168" t="s">
        <v>69</v>
      </c>
      <c r="H2" s="170"/>
    </row>
    <row r="3" spans="1:8" ht="12.75">
      <c r="A3" s="31" t="s">
        <v>40</v>
      </c>
      <c r="B3" s="2" t="s">
        <v>3</v>
      </c>
      <c r="C3" s="4" t="s">
        <v>53</v>
      </c>
      <c r="D3" s="171" t="s">
        <v>64</v>
      </c>
      <c r="E3" s="172"/>
      <c r="F3" s="172"/>
      <c r="G3" s="171"/>
      <c r="H3" s="173"/>
    </row>
    <row r="4" spans="1:8" ht="13.5" thickBot="1">
      <c r="A4" s="31"/>
      <c r="B4" s="2"/>
      <c r="C4" s="2" t="s">
        <v>54</v>
      </c>
      <c r="D4" s="164"/>
      <c r="E4" s="187"/>
      <c r="F4" s="174"/>
      <c r="G4" s="10"/>
      <c r="H4" s="24"/>
    </row>
    <row r="5" spans="1:8" ht="12.75">
      <c r="A5" s="31"/>
      <c r="B5" s="2"/>
      <c r="C5" s="69" t="s">
        <v>70</v>
      </c>
      <c r="D5" s="82" t="s">
        <v>65</v>
      </c>
      <c r="E5" s="82" t="s">
        <v>66</v>
      </c>
      <c r="F5" s="40" t="s">
        <v>18</v>
      </c>
      <c r="G5" s="2"/>
      <c r="H5" s="2" t="s">
        <v>62</v>
      </c>
    </row>
    <row r="6" spans="1:8" ht="13.5" thickBot="1">
      <c r="A6" s="32"/>
      <c r="B6" s="3"/>
      <c r="C6" s="10"/>
      <c r="D6" s="51"/>
      <c r="E6" s="51"/>
      <c r="F6" s="37" t="s">
        <v>67</v>
      </c>
      <c r="G6" s="51"/>
      <c r="H6" s="51" t="s">
        <v>71</v>
      </c>
    </row>
    <row r="7" spans="1:9" ht="13.5" thickBot="1">
      <c r="A7" s="15"/>
      <c r="B7" s="88" t="s">
        <v>104</v>
      </c>
      <c r="C7" s="73"/>
      <c r="D7" s="73"/>
      <c r="E7" s="73"/>
      <c r="F7" s="73"/>
      <c r="G7" s="73"/>
      <c r="H7" s="73"/>
      <c r="I7" s="15"/>
    </row>
    <row r="8" spans="1:9" ht="12.75">
      <c r="A8" s="28"/>
      <c r="B8" s="46" t="s">
        <v>17</v>
      </c>
      <c r="C8" s="54"/>
      <c r="D8" s="54"/>
      <c r="E8" s="54"/>
      <c r="F8" s="54"/>
      <c r="G8" s="54"/>
      <c r="H8" s="15"/>
      <c r="I8" s="15"/>
    </row>
    <row r="9" spans="1:8" ht="12.75">
      <c r="A9" s="13"/>
      <c r="B9" s="47" t="s">
        <v>43</v>
      </c>
      <c r="C9" s="52"/>
      <c r="D9" s="52"/>
      <c r="E9" s="52"/>
      <c r="F9" s="52"/>
      <c r="G9" s="77"/>
      <c r="H9" s="16"/>
    </row>
    <row r="10" spans="1:8" ht="12.75">
      <c r="A10" s="44"/>
      <c r="C10" s="52">
        <v>0</v>
      </c>
      <c r="D10" s="52">
        <v>0</v>
      </c>
      <c r="E10" s="52"/>
      <c r="F10" s="52">
        <f>SUM(D10+E10)</f>
        <v>0</v>
      </c>
      <c r="G10" s="77">
        <f>IF(F10&gt;C10,F10-C10,0)</f>
        <v>0</v>
      </c>
      <c r="H10" s="77">
        <f>IF(F10&lt;C10,C10-F10,0)</f>
        <v>0</v>
      </c>
    </row>
    <row r="11" spans="1:8" ht="12.75">
      <c r="A11" s="44">
        <v>3</v>
      </c>
      <c r="B11" t="s">
        <v>173</v>
      </c>
      <c r="C11" s="52">
        <v>0</v>
      </c>
      <c r="D11" s="52">
        <v>0</v>
      </c>
      <c r="E11" s="52"/>
      <c r="F11" s="52">
        <f>SUM(D11+E11)</f>
        <v>0</v>
      </c>
      <c r="G11" s="77">
        <f>IF(F11&gt;C11,F11-C11,0)</f>
        <v>0</v>
      </c>
      <c r="H11" s="77">
        <f>IF(F11&lt;C11,C11-F11,0)</f>
        <v>0</v>
      </c>
    </row>
    <row r="12" spans="1:8" ht="12.75">
      <c r="A12" s="44">
        <v>5</v>
      </c>
      <c r="B12" t="s">
        <v>213</v>
      </c>
      <c r="C12" s="52"/>
      <c r="D12" s="52"/>
      <c r="E12" s="52"/>
      <c r="F12" s="52">
        <f>SUM(D12+E12)</f>
        <v>0</v>
      </c>
      <c r="G12" s="77">
        <f>IF(F12&gt;C12,F12-C12,0)</f>
        <v>0</v>
      </c>
      <c r="H12" s="77">
        <f>IF(F12&lt;C12,C12-F12,0)</f>
        <v>0</v>
      </c>
    </row>
    <row r="13" spans="1:8" ht="12.75">
      <c r="A13" s="44">
        <v>7</v>
      </c>
      <c r="B13" s="63" t="s">
        <v>187</v>
      </c>
      <c r="C13" s="52">
        <v>0</v>
      </c>
      <c r="D13" s="52">
        <v>0</v>
      </c>
      <c r="E13" s="52"/>
      <c r="F13" s="52">
        <f>SUM(D13+E13)</f>
        <v>0</v>
      </c>
      <c r="G13" s="77">
        <f>IF(F13&gt;C13,F13-C13,0)</f>
        <v>0</v>
      </c>
      <c r="H13" s="77">
        <f>IF(F13&lt;C13,C13-F13,0)</f>
        <v>0</v>
      </c>
    </row>
    <row r="14" spans="1:8" ht="12.75">
      <c r="A14" s="44" t="s">
        <v>132</v>
      </c>
      <c r="B14" t="s">
        <v>135</v>
      </c>
      <c r="C14" s="52">
        <v>0</v>
      </c>
      <c r="D14" s="52">
        <v>0</v>
      </c>
      <c r="E14" s="52"/>
      <c r="F14" s="52">
        <f>SUM(D14+E14)</f>
        <v>0</v>
      </c>
      <c r="G14" s="77">
        <f>IF(F14&gt;C14,F14-C14,0)</f>
        <v>0</v>
      </c>
      <c r="H14" s="77">
        <f>IF(F14&lt;C14,C14-F14,0)</f>
        <v>0</v>
      </c>
    </row>
    <row r="15" spans="1:8" ht="12.75">
      <c r="A15" s="44">
        <v>25</v>
      </c>
      <c r="B15" t="s">
        <v>174</v>
      </c>
      <c r="C15" s="52">
        <v>0</v>
      </c>
      <c r="D15" s="52">
        <v>0</v>
      </c>
      <c r="E15" s="52"/>
      <c r="F15" s="52">
        <f aca="true" t="shared" si="0" ref="F15:F36">SUM(D15+E15)</f>
        <v>0</v>
      </c>
      <c r="G15" s="77">
        <f aca="true" t="shared" si="1" ref="G15:G35">IF(F15&gt;C15,F15-C15,0)</f>
        <v>0</v>
      </c>
      <c r="H15" s="77">
        <f aca="true" t="shared" si="2" ref="H15:H35">IF(F15&lt;C15,C15-F15,0)</f>
        <v>0</v>
      </c>
    </row>
    <row r="16" spans="1:8" ht="12.75">
      <c r="A16" s="44">
        <v>28</v>
      </c>
      <c r="B16" t="s">
        <v>175</v>
      </c>
      <c r="C16" s="52">
        <v>0</v>
      </c>
      <c r="D16" s="52">
        <v>0</v>
      </c>
      <c r="E16" s="52"/>
      <c r="F16" s="52">
        <f t="shared" si="0"/>
        <v>0</v>
      </c>
      <c r="G16" s="77">
        <f t="shared" si="1"/>
        <v>0</v>
      </c>
      <c r="H16" s="77">
        <f t="shared" si="2"/>
        <v>0</v>
      </c>
    </row>
    <row r="17" spans="1:8" ht="12.75">
      <c r="A17" s="44">
        <v>29</v>
      </c>
      <c r="B17" t="s">
        <v>196</v>
      </c>
      <c r="C17" s="52"/>
      <c r="D17" s="52">
        <v>0</v>
      </c>
      <c r="E17" s="52"/>
      <c r="F17" s="52">
        <f t="shared" si="0"/>
        <v>0</v>
      </c>
      <c r="G17" s="77"/>
      <c r="H17" s="77"/>
    </row>
    <row r="18" spans="1:8" ht="12.75">
      <c r="A18" s="44">
        <v>35</v>
      </c>
      <c r="B18" t="s">
        <v>139</v>
      </c>
      <c r="C18" s="52">
        <v>0</v>
      </c>
      <c r="D18" s="52">
        <v>0</v>
      </c>
      <c r="E18" s="52"/>
      <c r="F18" s="52">
        <f t="shared" si="0"/>
        <v>0</v>
      </c>
      <c r="G18" s="77"/>
      <c r="H18" s="77"/>
    </row>
    <row r="19" spans="1:8" ht="12.75">
      <c r="A19" s="44">
        <v>30</v>
      </c>
      <c r="B19" t="s">
        <v>44</v>
      </c>
      <c r="C19" s="52">
        <v>0</v>
      </c>
      <c r="D19" s="52">
        <v>0</v>
      </c>
      <c r="E19" s="52"/>
      <c r="F19" s="52">
        <f>SUM(D19+E19)</f>
        <v>0</v>
      </c>
      <c r="G19" s="77">
        <f>IF(F19&gt;C19,F19-C19,0)</f>
        <v>0</v>
      </c>
      <c r="H19" s="77">
        <f>IF(F19&lt;C19,C19-F19,0)</f>
        <v>0</v>
      </c>
    </row>
    <row r="20" spans="1:8" ht="12.75">
      <c r="A20" s="44">
        <v>55</v>
      </c>
      <c r="B20" t="s">
        <v>176</v>
      </c>
      <c r="C20" s="52">
        <v>0</v>
      </c>
      <c r="D20" s="52">
        <v>0</v>
      </c>
      <c r="E20" s="52"/>
      <c r="F20" s="52">
        <f t="shared" si="0"/>
        <v>0</v>
      </c>
      <c r="G20" s="77">
        <f t="shared" si="1"/>
        <v>0</v>
      </c>
      <c r="H20" s="77">
        <f t="shared" si="2"/>
        <v>0</v>
      </c>
    </row>
    <row r="21" spans="1:8" ht="6.75" customHeight="1">
      <c r="A21" s="44"/>
      <c r="C21" s="52">
        <v>0</v>
      </c>
      <c r="D21" s="52">
        <v>0</v>
      </c>
      <c r="E21" s="52"/>
      <c r="F21" s="52">
        <f t="shared" si="0"/>
        <v>0</v>
      </c>
      <c r="G21" s="77">
        <f t="shared" si="1"/>
        <v>0</v>
      </c>
      <c r="H21" s="77">
        <f t="shared" si="2"/>
        <v>0</v>
      </c>
    </row>
    <row r="22" spans="1:8" ht="12.75">
      <c r="A22" s="57"/>
      <c r="B22" s="58" t="s">
        <v>45</v>
      </c>
      <c r="C22" s="59">
        <f aca="true" t="shared" si="3" ref="C22:H22">SUM(C10:C21)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</row>
    <row r="23" spans="1:8" ht="12.75">
      <c r="A23" s="61"/>
      <c r="B23" s="63"/>
      <c r="C23" s="62">
        <v>0</v>
      </c>
      <c r="D23" s="62">
        <v>0</v>
      </c>
      <c r="E23" s="59"/>
      <c r="F23" s="52">
        <f t="shared" si="0"/>
        <v>0</v>
      </c>
      <c r="G23" s="77">
        <f t="shared" si="1"/>
        <v>0</v>
      </c>
      <c r="H23" s="77">
        <f t="shared" si="2"/>
        <v>0</v>
      </c>
    </row>
    <row r="24" spans="1:8" ht="12.75">
      <c r="A24" s="61" t="s">
        <v>177</v>
      </c>
      <c r="B24" s="63" t="s">
        <v>178</v>
      </c>
      <c r="C24" s="62">
        <v>0</v>
      </c>
      <c r="D24" s="62">
        <v>0</v>
      </c>
      <c r="E24" s="59"/>
      <c r="F24" s="52">
        <f>SUM(D24+E24)</f>
        <v>0</v>
      </c>
      <c r="G24" s="77">
        <f>IF(F24&gt;C24,F24-C24,0)</f>
        <v>0</v>
      </c>
      <c r="H24" s="77">
        <f>IF(F24&lt;C24,C24-F24,0)</f>
        <v>0</v>
      </c>
    </row>
    <row r="25" spans="1:8" ht="12.75">
      <c r="A25" s="61" t="s">
        <v>179</v>
      </c>
      <c r="B25" s="63" t="s">
        <v>156</v>
      </c>
      <c r="C25" s="62">
        <v>0</v>
      </c>
      <c r="D25" s="62">
        <v>0</v>
      </c>
      <c r="E25" s="59"/>
      <c r="F25" s="52">
        <f t="shared" si="0"/>
        <v>0</v>
      </c>
      <c r="G25" s="77">
        <f t="shared" si="1"/>
        <v>0</v>
      </c>
      <c r="H25" s="77">
        <f t="shared" si="2"/>
        <v>0</v>
      </c>
    </row>
    <row r="26" spans="1:8" ht="12.75">
      <c r="A26" s="61">
        <v>60.2</v>
      </c>
      <c r="B26" s="63" t="s">
        <v>188</v>
      </c>
      <c r="C26" s="62">
        <v>0</v>
      </c>
      <c r="D26" s="62">
        <v>0</v>
      </c>
      <c r="E26" s="59"/>
      <c r="F26" s="52">
        <f>SUM(D26+E26)</f>
        <v>0</v>
      </c>
      <c r="G26" s="77">
        <f>IF(F26&gt;C26,F26-C26,0)</f>
        <v>0</v>
      </c>
      <c r="H26" s="77">
        <f>IF(F26&lt;C26,C26-F26,0)</f>
        <v>0</v>
      </c>
    </row>
    <row r="27" spans="1:8" ht="12.75">
      <c r="A27" s="61">
        <v>67.2</v>
      </c>
      <c r="B27" s="63" t="s">
        <v>189</v>
      </c>
      <c r="C27" s="62">
        <v>0</v>
      </c>
      <c r="D27" s="62">
        <v>0</v>
      </c>
      <c r="E27" s="59"/>
      <c r="F27" s="52">
        <f>SUM(D27+E27)</f>
        <v>0</v>
      </c>
      <c r="G27" s="77">
        <f>IF(F27&gt;C27,F27-C27,0)</f>
        <v>0</v>
      </c>
      <c r="H27" s="77">
        <f>IF(F27&lt;C27,C27-F27,0)</f>
        <v>0</v>
      </c>
    </row>
    <row r="28" spans="1:8" ht="12.75">
      <c r="A28" s="44">
        <v>76</v>
      </c>
      <c r="B28" s="63" t="s">
        <v>180</v>
      </c>
      <c r="C28" s="52">
        <v>0</v>
      </c>
      <c r="D28" s="62">
        <v>0</v>
      </c>
      <c r="E28" s="52"/>
      <c r="F28" s="52">
        <f t="shared" si="0"/>
        <v>0</v>
      </c>
      <c r="G28" s="77">
        <f t="shared" si="1"/>
        <v>0</v>
      </c>
      <c r="H28" s="77">
        <f t="shared" si="2"/>
        <v>0</v>
      </c>
    </row>
    <row r="29" spans="1:8" ht="12.75">
      <c r="A29" s="44">
        <v>80.2</v>
      </c>
      <c r="B29" s="63" t="s">
        <v>190</v>
      </c>
      <c r="C29" s="52">
        <v>0</v>
      </c>
      <c r="D29" s="62">
        <v>0</v>
      </c>
      <c r="E29" s="52"/>
      <c r="F29" s="52">
        <f t="shared" si="0"/>
        <v>0</v>
      </c>
      <c r="G29" s="77">
        <f t="shared" si="1"/>
        <v>0</v>
      </c>
      <c r="H29" s="77">
        <f t="shared" si="2"/>
        <v>0</v>
      </c>
    </row>
    <row r="30" spans="1:8" ht="12.75">
      <c r="A30" s="44">
        <v>90.1</v>
      </c>
      <c r="B30" s="63" t="s">
        <v>208</v>
      </c>
      <c r="C30" s="52">
        <v>0</v>
      </c>
      <c r="D30" s="62">
        <v>0</v>
      </c>
      <c r="E30" s="52"/>
      <c r="F30" s="52">
        <f t="shared" si="0"/>
        <v>0</v>
      </c>
      <c r="G30" s="77">
        <f t="shared" si="1"/>
        <v>0</v>
      </c>
      <c r="H30" s="77">
        <f t="shared" si="2"/>
        <v>0</v>
      </c>
    </row>
    <row r="31" spans="1:8" ht="12.75">
      <c r="A31" s="44">
        <v>90.2</v>
      </c>
      <c r="B31" s="63" t="s">
        <v>198</v>
      </c>
      <c r="C31" s="52">
        <v>0</v>
      </c>
      <c r="D31" s="62">
        <v>0</v>
      </c>
      <c r="E31" s="52"/>
      <c r="F31" s="52">
        <f t="shared" si="0"/>
        <v>0</v>
      </c>
      <c r="G31" s="77">
        <f t="shared" si="1"/>
        <v>0</v>
      </c>
      <c r="H31" s="77">
        <f t="shared" si="2"/>
        <v>0</v>
      </c>
    </row>
    <row r="32" spans="1:8" ht="12.75">
      <c r="A32" s="57"/>
      <c r="B32" s="58" t="s">
        <v>46</v>
      </c>
      <c r="C32" s="64">
        <f aca="true" t="shared" si="4" ref="C32:H32">SUM(C23:C31)</f>
        <v>0</v>
      </c>
      <c r="D32" s="64">
        <f t="shared" si="4"/>
        <v>0</v>
      </c>
      <c r="E32" s="64">
        <f t="shared" si="4"/>
        <v>0</v>
      </c>
      <c r="F32" s="64">
        <f t="shared" si="4"/>
        <v>0</v>
      </c>
      <c r="G32" s="64">
        <f t="shared" si="4"/>
        <v>0</v>
      </c>
      <c r="H32" s="64">
        <f t="shared" si="4"/>
        <v>0</v>
      </c>
    </row>
    <row r="33" spans="1:8" ht="12.75">
      <c r="A33" s="57"/>
      <c r="B33" s="46" t="s">
        <v>49</v>
      </c>
      <c r="C33" s="64">
        <f>SUM(C22+C32)</f>
        <v>0</v>
      </c>
      <c r="D33" s="64">
        <f>D22+D32</f>
        <v>0</v>
      </c>
      <c r="E33" s="64">
        <f>E22+E32</f>
        <v>0</v>
      </c>
      <c r="F33" s="52">
        <f t="shared" si="0"/>
        <v>0</v>
      </c>
      <c r="G33" s="77">
        <f>G22+G32</f>
        <v>0</v>
      </c>
      <c r="H33" s="77">
        <f>H22+H32</f>
        <v>0</v>
      </c>
    </row>
    <row r="34" spans="1:8" ht="6" customHeight="1">
      <c r="A34" s="61"/>
      <c r="B34" s="45"/>
      <c r="C34" s="68">
        <v>0</v>
      </c>
      <c r="D34" s="68">
        <v>0</v>
      </c>
      <c r="E34" s="64"/>
      <c r="F34" s="52">
        <f t="shared" si="0"/>
        <v>0</v>
      </c>
      <c r="G34" s="77">
        <f t="shared" si="1"/>
        <v>0</v>
      </c>
      <c r="H34" s="77">
        <f t="shared" si="2"/>
        <v>0</v>
      </c>
    </row>
    <row r="35" spans="1:8" ht="12.75">
      <c r="A35" s="44">
        <v>125</v>
      </c>
      <c r="B35" s="45" t="s">
        <v>183</v>
      </c>
      <c r="C35" s="54">
        <v>0</v>
      </c>
      <c r="D35" s="54">
        <v>0</v>
      </c>
      <c r="E35" s="54"/>
      <c r="F35" s="52">
        <f t="shared" si="0"/>
        <v>0</v>
      </c>
      <c r="G35" s="77">
        <f t="shared" si="1"/>
        <v>0</v>
      </c>
      <c r="H35" s="77">
        <f t="shared" si="2"/>
        <v>0</v>
      </c>
    </row>
    <row r="36" spans="1:8" ht="12.75">
      <c r="A36" s="57"/>
      <c r="B36" s="46" t="s">
        <v>50</v>
      </c>
      <c r="C36" s="64">
        <f>SUM(C34:C35)</f>
        <v>0</v>
      </c>
      <c r="D36" s="64">
        <f>D34+D35</f>
        <v>0</v>
      </c>
      <c r="E36" s="64">
        <f>E34+E35</f>
        <v>0</v>
      </c>
      <c r="F36" s="52">
        <f t="shared" si="0"/>
        <v>0</v>
      </c>
      <c r="G36" s="77">
        <f>G34+G35</f>
        <v>0</v>
      </c>
      <c r="H36" s="77">
        <f>H34+H35</f>
        <v>0</v>
      </c>
    </row>
    <row r="37" spans="1:8" ht="12.75">
      <c r="A37" s="25"/>
      <c r="B37" s="43" t="s">
        <v>20</v>
      </c>
      <c r="C37" s="65">
        <f>SUM(C33+C36)</f>
        <v>0</v>
      </c>
      <c r="D37" s="65">
        <f>D33+D36</f>
        <v>0</v>
      </c>
      <c r="E37" s="65">
        <f>E33+E36</f>
        <v>0</v>
      </c>
      <c r="F37" s="65">
        <f>SUM(D37+E37)</f>
        <v>0</v>
      </c>
      <c r="G37" s="65">
        <f>G33+G36</f>
        <v>0</v>
      </c>
      <c r="H37" s="65">
        <f>H33+H36</f>
        <v>0</v>
      </c>
    </row>
    <row r="38" spans="1:8" ht="12.75">
      <c r="A38" s="21"/>
      <c r="B38" s="88"/>
      <c r="C38" s="89"/>
      <c r="D38" s="89"/>
      <c r="E38" s="89"/>
      <c r="F38" s="89"/>
      <c r="G38" s="89"/>
      <c r="H38" s="89"/>
    </row>
    <row r="39" spans="2:8" s="21" customFormat="1" ht="12.75">
      <c r="B39" s="88"/>
      <c r="C39" s="89"/>
      <c r="D39" s="89"/>
      <c r="E39" s="89"/>
      <c r="F39" s="89"/>
      <c r="G39" s="89"/>
      <c r="H39" s="89"/>
    </row>
    <row r="40" spans="2:8" s="21" customFormat="1" ht="12.75">
      <c r="B40" s="88"/>
      <c r="C40" s="89"/>
      <c r="D40" s="89"/>
      <c r="E40" s="89"/>
      <c r="F40" s="89"/>
      <c r="G40" s="89"/>
      <c r="H40" s="89"/>
    </row>
    <row r="41" spans="6:8" ht="13.5" thickBot="1">
      <c r="F41" s="130" t="s">
        <v>114</v>
      </c>
      <c r="G41" s="130">
        <v>2014</v>
      </c>
      <c r="H41" s="119" t="s">
        <v>108</v>
      </c>
    </row>
    <row r="42" spans="1:8" ht="12.75">
      <c r="A42" s="30" t="s">
        <v>41</v>
      </c>
      <c r="B42" s="1" t="s">
        <v>42</v>
      </c>
      <c r="C42" s="5" t="s">
        <v>39</v>
      </c>
      <c r="D42" s="168"/>
      <c r="E42" s="169"/>
      <c r="F42" s="169"/>
      <c r="G42" s="168" t="s">
        <v>69</v>
      </c>
      <c r="H42" s="170"/>
    </row>
    <row r="43" spans="1:8" ht="12.75">
      <c r="A43" s="31" t="s">
        <v>40</v>
      </c>
      <c r="B43" s="2" t="s">
        <v>3</v>
      </c>
      <c r="C43" s="4" t="s">
        <v>53</v>
      </c>
      <c r="D43" s="171" t="s">
        <v>64</v>
      </c>
      <c r="E43" s="172"/>
      <c r="F43" s="172"/>
      <c r="G43" s="171"/>
      <c r="H43" s="173"/>
    </row>
    <row r="44" spans="1:8" ht="13.5" thickBot="1">
      <c r="A44" s="31"/>
      <c r="B44" s="2"/>
      <c r="C44" s="2" t="s">
        <v>54</v>
      </c>
      <c r="D44" s="164"/>
      <c r="E44" s="187"/>
      <c r="F44" s="174"/>
      <c r="G44" s="10"/>
      <c r="H44" s="24"/>
    </row>
    <row r="45" spans="1:8" ht="12.75">
      <c r="A45" s="31"/>
      <c r="B45" s="2"/>
      <c r="C45" s="69" t="s">
        <v>70</v>
      </c>
      <c r="D45" s="82" t="s">
        <v>65</v>
      </c>
      <c r="E45" s="82" t="s">
        <v>66</v>
      </c>
      <c r="F45" s="40" t="s">
        <v>18</v>
      </c>
      <c r="G45" s="2"/>
      <c r="H45" s="2" t="s">
        <v>62</v>
      </c>
    </row>
    <row r="46" spans="1:8" ht="13.5" thickBot="1">
      <c r="A46" s="32"/>
      <c r="B46" s="3"/>
      <c r="C46" s="10"/>
      <c r="D46" s="51"/>
      <c r="E46" s="51"/>
      <c r="F46" s="37" t="s">
        <v>67</v>
      </c>
      <c r="G46" s="51"/>
      <c r="H46" s="51" t="s">
        <v>71</v>
      </c>
    </row>
    <row r="47" spans="1:8" ht="12.75">
      <c r="A47" s="13"/>
      <c r="B47" s="33" t="s">
        <v>24</v>
      </c>
      <c r="C47" s="52"/>
      <c r="D47" s="52"/>
      <c r="E47" s="52"/>
      <c r="F47" s="52"/>
      <c r="G47" s="77"/>
      <c r="H47" s="77"/>
    </row>
    <row r="48" spans="1:8" ht="12.75">
      <c r="A48" s="13"/>
      <c r="B48" s="48" t="s">
        <v>34</v>
      </c>
      <c r="C48" s="52"/>
      <c r="D48" s="52"/>
      <c r="E48" s="52"/>
      <c r="F48" s="52"/>
      <c r="G48" s="77"/>
      <c r="H48" s="77"/>
    </row>
    <row r="49" spans="1:8" ht="12.75">
      <c r="A49" s="13">
        <v>150</v>
      </c>
      <c r="B49" s="145" t="s">
        <v>191</v>
      </c>
      <c r="C49" s="52">
        <v>125244.17</v>
      </c>
      <c r="D49" s="52">
        <v>34976.31</v>
      </c>
      <c r="E49" s="52">
        <v>0</v>
      </c>
      <c r="F49" s="52">
        <f>SUM(D49+E49)</f>
        <v>34976.31</v>
      </c>
      <c r="G49" s="77">
        <f>IF(F49&gt;C49,F49-C49,0)</f>
        <v>0</v>
      </c>
      <c r="H49" s="77">
        <f>IF(F49&lt;C49,C49-F49,0)</f>
        <v>90267.86</v>
      </c>
    </row>
    <row r="50" spans="1:8" ht="12.75">
      <c r="A50" s="13">
        <v>151</v>
      </c>
      <c r="B50" s="145" t="s">
        <v>192</v>
      </c>
      <c r="C50" s="52">
        <v>105989.19</v>
      </c>
      <c r="D50" s="52">
        <v>34805.91</v>
      </c>
      <c r="E50" s="52">
        <v>0</v>
      </c>
      <c r="F50" s="52">
        <f>SUM(D50+E50)</f>
        <v>34805.91</v>
      </c>
      <c r="G50" s="77">
        <f>IF(F50&gt;C50,F50-C50,0)</f>
        <v>0</v>
      </c>
      <c r="H50" s="77">
        <f>IF(F50&lt;C50,C50-F50,0)</f>
        <v>71183.28</v>
      </c>
    </row>
    <row r="51" spans="1:8" ht="12.75">
      <c r="A51" s="13">
        <v>152</v>
      </c>
      <c r="B51" s="145" t="s">
        <v>193</v>
      </c>
      <c r="C51" s="52">
        <v>0</v>
      </c>
      <c r="D51" s="52">
        <v>0</v>
      </c>
      <c r="E51" s="52">
        <v>0</v>
      </c>
      <c r="F51" s="52">
        <f>SUM(D51+E51)</f>
        <v>0</v>
      </c>
      <c r="G51" s="77">
        <f>IF(F51&gt;C51,F51-C51,0)</f>
        <v>0</v>
      </c>
      <c r="H51" s="77">
        <f>IF(F51&lt;C51,C51-F51,0)</f>
        <v>0</v>
      </c>
    </row>
    <row r="52" spans="1:8" ht="12.75">
      <c r="A52" s="25"/>
      <c r="B52" s="43" t="s">
        <v>21</v>
      </c>
      <c r="C52" s="65">
        <f aca="true" t="shared" si="5" ref="C52:H52">C49+C50+C51</f>
        <v>231233.36</v>
      </c>
      <c r="D52" s="65">
        <f t="shared" si="5"/>
        <v>69782.22</v>
      </c>
      <c r="E52" s="65">
        <f t="shared" si="5"/>
        <v>0</v>
      </c>
      <c r="F52" s="65">
        <f t="shared" si="5"/>
        <v>69782.22</v>
      </c>
      <c r="G52" s="65">
        <f t="shared" si="5"/>
        <v>0</v>
      </c>
      <c r="H52" s="65">
        <f t="shared" si="5"/>
        <v>161451.14</v>
      </c>
    </row>
    <row r="53" spans="1:8" ht="12.75">
      <c r="A53" s="13"/>
      <c r="B53" s="34" t="s">
        <v>25</v>
      </c>
      <c r="C53" s="52"/>
      <c r="D53" s="52"/>
      <c r="E53" s="52"/>
      <c r="F53" s="52"/>
      <c r="G53" s="77"/>
      <c r="H53" s="77"/>
    </row>
    <row r="54" spans="1:8" ht="12.75">
      <c r="A54" s="13"/>
      <c r="B54" s="49" t="s">
        <v>35</v>
      </c>
      <c r="C54" s="52"/>
      <c r="D54" s="52"/>
      <c r="E54" s="52"/>
      <c r="F54" s="52"/>
      <c r="G54" s="77"/>
      <c r="H54" s="77"/>
    </row>
    <row r="55" spans="1:8" ht="12.75">
      <c r="A55" s="13">
        <v>200</v>
      </c>
      <c r="B55" s="50" t="s">
        <v>36</v>
      </c>
      <c r="C55" s="52"/>
      <c r="D55" s="52"/>
      <c r="E55" s="52"/>
      <c r="F55" s="52">
        <f>SUM(D55+E55)</f>
        <v>0</v>
      </c>
      <c r="G55" s="77">
        <f>IF(F55&gt;C55,F55-C55,0)</f>
        <v>0</v>
      </c>
      <c r="H55" s="77">
        <f>IF(F55&lt;C55,C55-F55,0)</f>
        <v>0</v>
      </c>
    </row>
    <row r="56" spans="1:8" ht="12.75">
      <c r="A56" s="13">
        <v>210</v>
      </c>
      <c r="B56" s="50" t="s">
        <v>38</v>
      </c>
      <c r="C56" s="52">
        <v>3556.73</v>
      </c>
      <c r="D56" s="52">
        <v>0</v>
      </c>
      <c r="E56" s="52"/>
      <c r="F56" s="52">
        <f>D56+E56</f>
        <v>0</v>
      </c>
      <c r="G56" s="77"/>
      <c r="H56" s="77">
        <f>IF(F56&lt;C56,C56-F56,0)</f>
        <v>3556.73</v>
      </c>
    </row>
    <row r="57" spans="1:8" ht="12.75">
      <c r="A57" s="13">
        <v>220</v>
      </c>
      <c r="B57" s="50" t="s">
        <v>37</v>
      </c>
      <c r="C57" s="52">
        <v>662.08</v>
      </c>
      <c r="D57" s="52">
        <v>0</v>
      </c>
      <c r="E57" s="52"/>
      <c r="F57" s="52">
        <f>D57+E57</f>
        <v>0</v>
      </c>
      <c r="G57" s="77"/>
      <c r="H57" s="77">
        <f>IF(F57&lt;C57,C57-F57,0)</f>
        <v>662.08</v>
      </c>
    </row>
    <row r="58" spans="1:8" ht="12.75">
      <c r="A58" s="13">
        <v>230</v>
      </c>
      <c r="B58" s="50" t="s">
        <v>128</v>
      </c>
      <c r="C58" s="52">
        <v>0</v>
      </c>
      <c r="D58" s="52">
        <v>0</v>
      </c>
      <c r="E58" s="52">
        <v>0</v>
      </c>
      <c r="F58" s="52">
        <f>D58+E58</f>
        <v>0</v>
      </c>
      <c r="G58" s="77">
        <f>IF(F58&gt;C58,F58-C58,0)</f>
        <v>0</v>
      </c>
      <c r="H58" s="77">
        <f>IF(F58&lt;C58,C58-F58,0)</f>
        <v>0</v>
      </c>
    </row>
    <row r="59" spans="1:8" ht="12.75">
      <c r="A59" s="13">
        <v>240</v>
      </c>
      <c r="B59" s="50" t="s">
        <v>166</v>
      </c>
      <c r="C59" s="52">
        <v>0</v>
      </c>
      <c r="D59" s="52"/>
      <c r="E59" s="52"/>
      <c r="F59" s="52">
        <f>D59+E59</f>
        <v>0</v>
      </c>
      <c r="G59" s="77">
        <f>IF(F59&gt;C59,F59-C59,0)</f>
        <v>0</v>
      </c>
      <c r="H59" s="77">
        <f>IF(F59&lt;C59,C59-F59,0)</f>
        <v>0</v>
      </c>
    </row>
    <row r="60" spans="1:8" ht="13.5" thickBot="1">
      <c r="A60" s="29"/>
      <c r="B60" s="42" t="s">
        <v>22</v>
      </c>
      <c r="C60" s="65">
        <f aca="true" t="shared" si="6" ref="C60:H60">C55+C56+C57+C58+C59</f>
        <v>4218.81</v>
      </c>
      <c r="D60" s="65">
        <f t="shared" si="6"/>
        <v>0</v>
      </c>
      <c r="E60" s="65">
        <f t="shared" si="6"/>
        <v>0</v>
      </c>
      <c r="F60" s="65">
        <f t="shared" si="6"/>
        <v>0</v>
      </c>
      <c r="G60" s="65">
        <f t="shared" si="6"/>
        <v>0</v>
      </c>
      <c r="H60" s="65">
        <f t="shared" si="6"/>
        <v>4218.81</v>
      </c>
    </row>
    <row r="61" spans="1:8" ht="12.75">
      <c r="A61" s="25"/>
      <c r="B61" s="25" t="s">
        <v>26</v>
      </c>
      <c r="C61" s="55"/>
      <c r="D61" s="55"/>
      <c r="E61" s="55"/>
      <c r="F61" s="55"/>
      <c r="G61" s="55"/>
      <c r="H61" s="55"/>
    </row>
    <row r="62" spans="1:8" ht="13.5" thickBot="1">
      <c r="A62" s="3"/>
      <c r="B62" s="67" t="s">
        <v>48</v>
      </c>
      <c r="C62" s="66">
        <f>SUM(C37+C52+C60+C61)</f>
        <v>235452.16999999998</v>
      </c>
      <c r="D62" s="66">
        <f>D37+D52+D60</f>
        <v>69782.22</v>
      </c>
      <c r="E62" s="66">
        <f>E37+E52+E60</f>
        <v>0</v>
      </c>
      <c r="F62" s="66">
        <f>SUM(D62+E62)</f>
        <v>69782.22</v>
      </c>
      <c r="G62" s="66">
        <f>IF(F62&gt;C62,F62-C62,0)</f>
        <v>0</v>
      </c>
      <c r="H62" s="66">
        <f>IF(F62&lt;C62,C62-F62,0)</f>
        <v>165669.94999999998</v>
      </c>
    </row>
  </sheetData>
  <sheetProtection/>
  <mergeCells count="10">
    <mergeCell ref="G2:H2"/>
    <mergeCell ref="G3:H3"/>
    <mergeCell ref="D2:F2"/>
    <mergeCell ref="D3:F3"/>
    <mergeCell ref="D44:F44"/>
    <mergeCell ref="D4:F4"/>
    <mergeCell ref="D42:F42"/>
    <mergeCell ref="G42:H42"/>
    <mergeCell ref="D43:F43"/>
    <mergeCell ref="G43:H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61">
      <selection activeCell="F80" sqref="F80"/>
    </sheetView>
  </sheetViews>
  <sheetFormatPr defaultColWidth="9.140625" defaultRowHeight="12.75"/>
  <cols>
    <col min="1" max="1" width="7.00390625" style="0" customWidth="1"/>
    <col min="2" max="2" width="47.421875" style="0" bestFit="1" customWidth="1"/>
    <col min="3" max="3" width="13.140625" style="0" bestFit="1" customWidth="1"/>
    <col min="4" max="4" width="11.28125" style="0" customWidth="1"/>
    <col min="5" max="5" width="13.140625" style="0" bestFit="1" customWidth="1"/>
    <col min="6" max="6" width="13.57421875" style="0" customWidth="1"/>
    <col min="7" max="7" width="10.421875" style="0" bestFit="1" customWidth="1"/>
    <col min="8" max="8" width="12.8515625" style="0" bestFit="1" customWidth="1"/>
  </cols>
  <sheetData>
    <row r="1" spans="6:8" ht="13.5" thickBot="1">
      <c r="F1" s="129" t="s">
        <v>114</v>
      </c>
      <c r="G1" s="129">
        <v>2015</v>
      </c>
      <c r="H1" s="119" t="s">
        <v>109</v>
      </c>
    </row>
    <row r="2" spans="1:8" ht="12.75">
      <c r="A2" s="30" t="s">
        <v>41</v>
      </c>
      <c r="B2" s="1" t="s">
        <v>42</v>
      </c>
      <c r="C2" s="5" t="s">
        <v>5</v>
      </c>
      <c r="D2" s="168"/>
      <c r="E2" s="169"/>
      <c r="F2" s="169"/>
      <c r="G2" s="168" t="s">
        <v>69</v>
      </c>
      <c r="H2" s="170"/>
    </row>
    <row r="3" spans="1:8" ht="12.75">
      <c r="A3" s="31" t="s">
        <v>40</v>
      </c>
      <c r="B3" s="2" t="s">
        <v>3</v>
      </c>
      <c r="C3" s="4" t="s">
        <v>6</v>
      </c>
      <c r="D3" s="171" t="s">
        <v>64</v>
      </c>
      <c r="E3" s="172"/>
      <c r="F3" s="172"/>
      <c r="G3" s="171" t="s">
        <v>68</v>
      </c>
      <c r="H3" s="173"/>
    </row>
    <row r="4" spans="1:8" ht="13.5" thickBot="1">
      <c r="A4" s="31"/>
      <c r="B4" s="2"/>
      <c r="C4" s="2" t="s">
        <v>7</v>
      </c>
      <c r="D4" s="164"/>
      <c r="E4" s="187"/>
      <c r="F4" s="174"/>
      <c r="G4" s="10"/>
      <c r="H4" s="24"/>
    </row>
    <row r="5" spans="1:8" ht="12.75">
      <c r="A5" s="31"/>
      <c r="B5" s="2"/>
      <c r="C5" s="69">
        <v>2015</v>
      </c>
      <c r="D5" s="1" t="s">
        <v>65</v>
      </c>
      <c r="E5" s="1" t="s">
        <v>73</v>
      </c>
      <c r="F5" s="40" t="s">
        <v>18</v>
      </c>
      <c r="G5" s="2"/>
      <c r="H5" s="2" t="s">
        <v>62</v>
      </c>
    </row>
    <row r="6" spans="1:8" ht="12.75">
      <c r="A6" s="117"/>
      <c r="B6" s="6"/>
      <c r="C6" s="69"/>
      <c r="D6" s="2"/>
      <c r="E6" s="2" t="s">
        <v>72</v>
      </c>
      <c r="F6" s="70" t="s">
        <v>67</v>
      </c>
      <c r="G6" s="2"/>
      <c r="H6" s="6"/>
    </row>
    <row r="7" spans="1:8" ht="12.75">
      <c r="A7" s="25"/>
      <c r="B7" s="43" t="s">
        <v>113</v>
      </c>
      <c r="C7" s="79"/>
      <c r="D7" s="79"/>
      <c r="E7" s="79"/>
      <c r="F7" s="79"/>
      <c r="G7" s="79"/>
      <c r="H7" s="25"/>
    </row>
    <row r="8" spans="1:8" ht="12.75">
      <c r="A8" s="13"/>
      <c r="B8" s="88"/>
      <c r="C8" s="44"/>
      <c r="D8" s="44"/>
      <c r="E8" s="44"/>
      <c r="F8" s="44"/>
      <c r="G8" s="139"/>
      <c r="H8" s="16"/>
    </row>
    <row r="9" spans="1:8" ht="12.75">
      <c r="A9" s="13"/>
      <c r="B9" s="46" t="s">
        <v>17</v>
      </c>
      <c r="C9" s="52"/>
      <c r="D9" s="52"/>
      <c r="E9" s="52"/>
      <c r="F9" s="52"/>
      <c r="G9" s="77"/>
      <c r="H9" s="16"/>
    </row>
    <row r="10" spans="1:8" ht="12.75">
      <c r="A10" s="13"/>
      <c r="B10" s="46"/>
      <c r="C10" s="52"/>
      <c r="D10" s="52"/>
      <c r="E10" s="52"/>
      <c r="F10" s="52"/>
      <c r="G10" s="77"/>
      <c r="H10" s="16"/>
    </row>
    <row r="11" spans="1:8" ht="12.75">
      <c r="A11" s="13"/>
      <c r="B11" s="47" t="s">
        <v>43</v>
      </c>
      <c r="C11" s="52"/>
      <c r="D11" s="52"/>
      <c r="E11" s="52"/>
      <c r="F11" s="52"/>
      <c r="G11" s="77"/>
      <c r="H11" s="16"/>
    </row>
    <row r="12" spans="1:8" ht="12.75">
      <c r="A12" s="13"/>
      <c r="B12" s="47"/>
      <c r="C12" s="52"/>
      <c r="D12" s="52"/>
      <c r="E12" s="52"/>
      <c r="F12" s="52"/>
      <c r="G12" s="77"/>
      <c r="H12" s="16"/>
    </row>
    <row r="13" spans="1:8" ht="12.75">
      <c r="A13" s="44">
        <v>3</v>
      </c>
      <c r="B13" t="s">
        <v>115</v>
      </c>
      <c r="C13" s="52">
        <v>0</v>
      </c>
      <c r="D13" s="52">
        <v>0</v>
      </c>
      <c r="E13" s="52"/>
      <c r="F13" s="52">
        <f>SUM(D13+E13)</f>
        <v>0</v>
      </c>
      <c r="G13" s="77">
        <f aca="true" t="shared" si="0" ref="G13:G65">IF(F13&gt;C13,F13-C13,0)</f>
        <v>0</v>
      </c>
      <c r="H13" s="77">
        <f aca="true" t="shared" si="1" ref="H13:H65">IF(F13&lt;C13,C13-F13,0)</f>
        <v>0</v>
      </c>
    </row>
    <row r="14" spans="1:8" ht="12.75">
      <c r="A14" s="44">
        <v>5</v>
      </c>
      <c r="B14" t="s">
        <v>116</v>
      </c>
      <c r="C14" s="52">
        <v>1500</v>
      </c>
      <c r="D14" s="52">
        <v>1328.2</v>
      </c>
      <c r="E14" s="52">
        <v>0</v>
      </c>
      <c r="F14" s="52">
        <f aca="true" t="shared" si="2" ref="F14:F65">SUM(D14+E14)</f>
        <v>1328.2</v>
      </c>
      <c r="G14" s="77">
        <f t="shared" si="0"/>
        <v>0</v>
      </c>
      <c r="H14" s="77">
        <f t="shared" si="1"/>
        <v>171.79999999999995</v>
      </c>
    </row>
    <row r="15" spans="1:8" ht="12.75">
      <c r="A15" s="44">
        <v>7</v>
      </c>
      <c r="B15" t="s">
        <v>181</v>
      </c>
      <c r="C15" s="52">
        <v>13000</v>
      </c>
      <c r="D15" s="52">
        <v>9652.96</v>
      </c>
      <c r="E15" s="52">
        <v>0</v>
      </c>
      <c r="F15" s="52">
        <f>SUM(D15+E15)</f>
        <v>9652.96</v>
      </c>
      <c r="G15" s="77">
        <f t="shared" si="0"/>
        <v>0</v>
      </c>
      <c r="H15" s="77">
        <f t="shared" si="1"/>
        <v>3347.040000000001</v>
      </c>
    </row>
    <row r="16" spans="1:8" ht="12.75">
      <c r="A16" s="44" t="s">
        <v>130</v>
      </c>
      <c r="B16" t="s">
        <v>133</v>
      </c>
      <c r="C16" s="52">
        <v>16000</v>
      </c>
      <c r="D16" s="52">
        <v>11639.21</v>
      </c>
      <c r="E16" s="52"/>
      <c r="F16" s="52">
        <f t="shared" si="2"/>
        <v>11639.21</v>
      </c>
      <c r="G16" s="77">
        <f t="shared" si="0"/>
        <v>0</v>
      </c>
      <c r="H16" s="77">
        <f t="shared" si="1"/>
        <v>4360.790000000001</v>
      </c>
    </row>
    <row r="17" spans="1:8" ht="12.75">
      <c r="A17" s="44" t="s">
        <v>131</v>
      </c>
      <c r="B17" t="s">
        <v>134</v>
      </c>
      <c r="C17" s="52">
        <v>24500</v>
      </c>
      <c r="D17" s="52">
        <v>24318.36</v>
      </c>
      <c r="E17" s="52"/>
      <c r="F17" s="52">
        <f t="shared" si="2"/>
        <v>24318.36</v>
      </c>
      <c r="G17" s="77">
        <f t="shared" si="0"/>
        <v>0</v>
      </c>
      <c r="H17" s="77">
        <f t="shared" si="1"/>
        <v>181.63999999999942</v>
      </c>
    </row>
    <row r="18" spans="1:8" ht="12.75">
      <c r="A18" s="44">
        <v>16</v>
      </c>
      <c r="B18" t="s">
        <v>180</v>
      </c>
      <c r="C18" s="52">
        <v>14000</v>
      </c>
      <c r="D18" s="52">
        <v>12664.18</v>
      </c>
      <c r="E18" s="52">
        <v>0</v>
      </c>
      <c r="F18" s="52">
        <f t="shared" si="2"/>
        <v>12664.18</v>
      </c>
      <c r="G18" s="77">
        <f t="shared" si="0"/>
        <v>0</v>
      </c>
      <c r="H18" s="77">
        <f t="shared" si="1"/>
        <v>1335.8199999999997</v>
      </c>
    </row>
    <row r="19" spans="1:8" ht="12.75">
      <c r="A19" s="44">
        <v>25</v>
      </c>
      <c r="B19" t="s">
        <v>136</v>
      </c>
      <c r="C19" s="52">
        <v>3000</v>
      </c>
      <c r="D19" s="52">
        <v>1599.84</v>
      </c>
      <c r="E19" s="52">
        <v>0</v>
      </c>
      <c r="F19" s="52">
        <f t="shared" si="2"/>
        <v>1599.84</v>
      </c>
      <c r="G19" s="77">
        <f t="shared" si="0"/>
        <v>0</v>
      </c>
      <c r="H19" s="77">
        <f t="shared" si="1"/>
        <v>1400.16</v>
      </c>
    </row>
    <row r="20" spans="1:8" ht="12.75">
      <c r="A20" s="44">
        <v>28</v>
      </c>
      <c r="B20" t="s">
        <v>137</v>
      </c>
      <c r="C20" s="52">
        <v>12000</v>
      </c>
      <c r="D20" s="52">
        <v>11927.58</v>
      </c>
      <c r="E20" s="52">
        <v>0</v>
      </c>
      <c r="F20" s="52">
        <f t="shared" si="2"/>
        <v>11927.58</v>
      </c>
      <c r="G20" s="77">
        <f t="shared" si="0"/>
        <v>0</v>
      </c>
      <c r="H20" s="77">
        <f t="shared" si="1"/>
        <v>72.42000000000007</v>
      </c>
    </row>
    <row r="21" spans="1:8" ht="12.75">
      <c r="A21" s="44">
        <v>29</v>
      </c>
      <c r="B21" t="s">
        <v>138</v>
      </c>
      <c r="C21" s="52">
        <v>4000</v>
      </c>
      <c r="D21" s="52">
        <v>1032</v>
      </c>
      <c r="E21" s="52">
        <v>2672.35</v>
      </c>
      <c r="F21" s="52">
        <f t="shared" si="2"/>
        <v>3704.35</v>
      </c>
      <c r="G21" s="77">
        <f t="shared" si="0"/>
        <v>0</v>
      </c>
      <c r="H21" s="77">
        <f t="shared" si="1"/>
        <v>295.6500000000001</v>
      </c>
    </row>
    <row r="22" spans="1:8" ht="12.75">
      <c r="A22" s="44">
        <v>30</v>
      </c>
      <c r="B22" t="s">
        <v>44</v>
      </c>
      <c r="C22" s="52">
        <v>4000</v>
      </c>
      <c r="D22" s="52">
        <v>2668.61</v>
      </c>
      <c r="E22" s="52">
        <v>287.95</v>
      </c>
      <c r="F22" s="52">
        <f t="shared" si="2"/>
        <v>2956.56</v>
      </c>
      <c r="G22" s="77">
        <f t="shared" si="0"/>
        <v>0</v>
      </c>
      <c r="H22" s="77">
        <f t="shared" si="1"/>
        <v>1043.44</v>
      </c>
    </row>
    <row r="23" spans="1:8" ht="12.75">
      <c r="A23" s="44">
        <v>35</v>
      </c>
      <c r="B23" t="s">
        <v>139</v>
      </c>
      <c r="C23" s="52">
        <v>20000</v>
      </c>
      <c r="D23" s="52">
        <v>5279</v>
      </c>
      <c r="E23" s="52">
        <v>8615.46</v>
      </c>
      <c r="F23" s="52">
        <f t="shared" si="2"/>
        <v>13894.46</v>
      </c>
      <c r="G23" s="77">
        <f t="shared" si="0"/>
        <v>0</v>
      </c>
      <c r="H23" s="77">
        <f t="shared" si="1"/>
        <v>6105.540000000001</v>
      </c>
    </row>
    <row r="24" spans="1:8" ht="12.75">
      <c r="A24" s="44">
        <v>43</v>
      </c>
      <c r="B24" t="s">
        <v>117</v>
      </c>
      <c r="C24" s="52">
        <v>150</v>
      </c>
      <c r="D24" s="52">
        <v>0</v>
      </c>
      <c r="E24" s="52"/>
      <c r="F24" s="52">
        <f t="shared" si="2"/>
        <v>0</v>
      </c>
      <c r="G24" s="77">
        <f t="shared" si="0"/>
        <v>0</v>
      </c>
      <c r="H24" s="77">
        <f t="shared" si="1"/>
        <v>150</v>
      </c>
    </row>
    <row r="25" spans="1:8" ht="12.75">
      <c r="A25" s="44">
        <v>50</v>
      </c>
      <c r="B25" t="s">
        <v>140</v>
      </c>
      <c r="C25" s="52">
        <v>1500</v>
      </c>
      <c r="D25" s="52">
        <v>1000</v>
      </c>
      <c r="E25" s="52"/>
      <c r="F25" s="52">
        <f t="shared" si="2"/>
        <v>1000</v>
      </c>
      <c r="G25" s="77">
        <f t="shared" si="0"/>
        <v>0</v>
      </c>
      <c r="H25" s="77">
        <f t="shared" si="1"/>
        <v>500</v>
      </c>
    </row>
    <row r="26" spans="1:8" ht="12.75">
      <c r="A26" s="44">
        <v>55</v>
      </c>
      <c r="B26" t="s">
        <v>169</v>
      </c>
      <c r="C26" s="52">
        <v>11100</v>
      </c>
      <c r="D26" s="52">
        <v>6377.16</v>
      </c>
      <c r="E26" s="52">
        <v>2958.85</v>
      </c>
      <c r="F26" s="52">
        <f t="shared" si="2"/>
        <v>9336.01</v>
      </c>
      <c r="G26" s="77">
        <f t="shared" si="0"/>
        <v>0</v>
      </c>
      <c r="H26" s="77">
        <f t="shared" si="1"/>
        <v>1763.9899999999998</v>
      </c>
    </row>
    <row r="27" spans="1:8" ht="12.75">
      <c r="A27" s="44"/>
      <c r="C27" s="52"/>
      <c r="D27" s="52"/>
      <c r="E27" s="52"/>
      <c r="F27" s="52">
        <f t="shared" si="2"/>
        <v>0</v>
      </c>
      <c r="G27" s="77">
        <f t="shared" si="0"/>
        <v>0</v>
      </c>
      <c r="H27" s="77">
        <f t="shared" si="1"/>
        <v>0</v>
      </c>
    </row>
    <row r="28" spans="1:8" ht="12.75">
      <c r="A28" s="44"/>
      <c r="C28" s="52"/>
      <c r="D28" s="52"/>
      <c r="E28" s="52"/>
      <c r="F28" s="52">
        <f t="shared" si="2"/>
        <v>0</v>
      </c>
      <c r="G28" s="77">
        <f t="shared" si="0"/>
        <v>0</v>
      </c>
      <c r="H28" s="77">
        <f t="shared" si="1"/>
        <v>0</v>
      </c>
    </row>
    <row r="29" spans="1:8" ht="12.75">
      <c r="A29" s="44"/>
      <c r="C29" s="52"/>
      <c r="D29" s="52"/>
      <c r="E29" s="52"/>
      <c r="F29" s="52">
        <f t="shared" si="2"/>
        <v>0</v>
      </c>
      <c r="G29" s="77">
        <f t="shared" si="0"/>
        <v>0</v>
      </c>
      <c r="H29" s="77">
        <f t="shared" si="1"/>
        <v>0</v>
      </c>
    </row>
    <row r="30" spans="1:8" ht="12.75">
      <c r="A30" s="43"/>
      <c r="B30" s="141" t="s">
        <v>45</v>
      </c>
      <c r="C30" s="65">
        <f aca="true" t="shared" si="3" ref="C30:H30">SUM(C12:C29)</f>
        <v>124750</v>
      </c>
      <c r="D30" s="65">
        <f t="shared" si="3"/>
        <v>89487.09999999999</v>
      </c>
      <c r="E30" s="65">
        <f t="shared" si="3"/>
        <v>14534.609999999999</v>
      </c>
      <c r="F30" s="65">
        <f t="shared" si="3"/>
        <v>104021.70999999998</v>
      </c>
      <c r="G30" s="65">
        <f t="shared" si="3"/>
        <v>0</v>
      </c>
      <c r="H30" s="65">
        <f t="shared" si="3"/>
        <v>20728.29</v>
      </c>
    </row>
    <row r="31" spans="1:8" s="21" customFormat="1" ht="12.75">
      <c r="A31" s="88"/>
      <c r="B31" s="140"/>
      <c r="C31" s="89"/>
      <c r="D31" s="89"/>
      <c r="E31" s="89"/>
      <c r="F31" s="89"/>
      <c r="G31" s="89"/>
      <c r="H31" s="89"/>
    </row>
    <row r="32" spans="1:8" s="21" customFormat="1" ht="12.75">
      <c r="A32" s="88"/>
      <c r="B32" s="140"/>
      <c r="C32" s="89"/>
      <c r="D32" s="89"/>
      <c r="E32" s="89"/>
      <c r="F32" s="89"/>
      <c r="G32" s="89"/>
      <c r="H32" s="89"/>
    </row>
    <row r="33" spans="1:8" s="21" customFormat="1" ht="12.75">
      <c r="A33" s="88"/>
      <c r="B33" s="140"/>
      <c r="C33" s="89"/>
      <c r="D33" s="89"/>
      <c r="E33" s="89"/>
      <c r="F33" s="89"/>
      <c r="G33" s="89"/>
      <c r="H33" s="89"/>
    </row>
    <row r="34" spans="1:8" s="21" customFormat="1" ht="12.75">
      <c r="A34" s="88"/>
      <c r="B34" s="140"/>
      <c r="C34" s="89"/>
      <c r="D34" s="89"/>
      <c r="E34" s="89"/>
      <c r="F34" s="89"/>
      <c r="G34" s="89"/>
      <c r="H34" s="89"/>
    </row>
    <row r="35" spans="1:8" s="21" customFormat="1" ht="12.75">
      <c r="A35" s="88"/>
      <c r="B35" s="140"/>
      <c r="C35" s="89"/>
      <c r="D35" s="89"/>
      <c r="E35" s="89"/>
      <c r="F35" s="89"/>
      <c r="G35" s="89"/>
      <c r="H35" s="89"/>
    </row>
    <row r="36" spans="6:8" ht="13.5" thickBot="1">
      <c r="F36" s="129" t="s">
        <v>114</v>
      </c>
      <c r="G36" s="129">
        <v>2015</v>
      </c>
      <c r="H36" s="119" t="s">
        <v>167</v>
      </c>
    </row>
    <row r="37" spans="1:8" ht="12.75">
      <c r="A37" s="30" t="s">
        <v>41</v>
      </c>
      <c r="B37" s="1" t="s">
        <v>42</v>
      </c>
      <c r="C37" s="5" t="s">
        <v>5</v>
      </c>
      <c r="D37" s="168"/>
      <c r="E37" s="169"/>
      <c r="F37" s="169"/>
      <c r="G37" s="168" t="s">
        <v>69</v>
      </c>
      <c r="H37" s="170"/>
    </row>
    <row r="38" spans="1:8" ht="12.75">
      <c r="A38" s="31" t="s">
        <v>40</v>
      </c>
      <c r="B38" s="2" t="s">
        <v>3</v>
      </c>
      <c r="C38" s="4" t="s">
        <v>6</v>
      </c>
      <c r="D38" s="171" t="s">
        <v>64</v>
      </c>
      <c r="E38" s="172"/>
      <c r="F38" s="172"/>
      <c r="G38" s="171" t="s">
        <v>68</v>
      </c>
      <c r="H38" s="173"/>
    </row>
    <row r="39" spans="1:8" ht="13.5" thickBot="1">
      <c r="A39" s="31"/>
      <c r="B39" s="2"/>
      <c r="C39" s="2" t="s">
        <v>7</v>
      </c>
      <c r="D39" s="164"/>
      <c r="E39" s="187"/>
      <c r="F39" s="174"/>
      <c r="G39" s="10"/>
      <c r="H39" s="24"/>
    </row>
    <row r="40" spans="1:8" ht="12.75">
      <c r="A40" s="31"/>
      <c r="B40" s="2"/>
      <c r="C40" s="69">
        <v>2015</v>
      </c>
      <c r="D40" s="1" t="s">
        <v>65</v>
      </c>
      <c r="E40" s="1" t="s">
        <v>73</v>
      </c>
      <c r="F40" s="40" t="s">
        <v>18</v>
      </c>
      <c r="G40" s="2"/>
      <c r="H40" s="2" t="s">
        <v>62</v>
      </c>
    </row>
    <row r="41" spans="1:8" ht="12.75">
      <c r="A41" s="117"/>
      <c r="B41" s="6"/>
      <c r="C41" s="69"/>
      <c r="D41" s="2"/>
      <c r="E41" s="2" t="s">
        <v>72</v>
      </c>
      <c r="F41" s="70" t="s">
        <v>67</v>
      </c>
      <c r="G41" s="2"/>
      <c r="H41" s="6"/>
    </row>
    <row r="42" spans="1:8" ht="12.75">
      <c r="A42" s="25"/>
      <c r="B42" s="43" t="s">
        <v>113</v>
      </c>
      <c r="C42" s="79"/>
      <c r="D42" s="79"/>
      <c r="E42" s="79"/>
      <c r="F42" s="79"/>
      <c r="G42" s="79"/>
      <c r="H42" s="25"/>
    </row>
    <row r="43" spans="1:8" ht="12.75">
      <c r="A43" s="61" t="s">
        <v>141</v>
      </c>
      <c r="B43" s="63" t="s">
        <v>153</v>
      </c>
      <c r="C43" s="62">
        <v>5000</v>
      </c>
      <c r="D43" s="62">
        <v>275</v>
      </c>
      <c r="E43" s="62">
        <v>0</v>
      </c>
      <c r="F43" s="52">
        <f>SUM(G50)</f>
        <v>0</v>
      </c>
      <c r="G43" s="77">
        <f t="shared" si="0"/>
        <v>0</v>
      </c>
      <c r="H43" s="77">
        <f t="shared" si="1"/>
        <v>5000</v>
      </c>
    </row>
    <row r="44" spans="1:8" ht="12.75">
      <c r="A44" s="61" t="s">
        <v>142</v>
      </c>
      <c r="B44" s="63" t="s">
        <v>154</v>
      </c>
      <c r="C44" s="62">
        <v>10000</v>
      </c>
      <c r="D44" s="62">
        <v>9878.31</v>
      </c>
      <c r="E44" s="62">
        <v>0</v>
      </c>
      <c r="F44" s="52">
        <f t="shared" si="2"/>
        <v>9878.31</v>
      </c>
      <c r="G44" s="77">
        <f t="shared" si="0"/>
        <v>0</v>
      </c>
      <c r="H44" s="77">
        <f t="shared" si="1"/>
        <v>121.69000000000051</v>
      </c>
    </row>
    <row r="45" spans="1:8" ht="12.75">
      <c r="A45" s="61" t="s">
        <v>143</v>
      </c>
      <c r="B45" s="63" t="s">
        <v>155</v>
      </c>
      <c r="C45" s="62">
        <v>14000</v>
      </c>
      <c r="D45" s="62">
        <v>0</v>
      </c>
      <c r="E45" s="59"/>
      <c r="F45" s="52">
        <f t="shared" si="2"/>
        <v>0</v>
      </c>
      <c r="G45" s="77">
        <f t="shared" si="0"/>
        <v>0</v>
      </c>
      <c r="H45" s="77">
        <f t="shared" si="1"/>
        <v>14000</v>
      </c>
    </row>
    <row r="46" spans="1:8" ht="12.75">
      <c r="A46" s="44" t="s">
        <v>144</v>
      </c>
      <c r="B46" t="s">
        <v>156</v>
      </c>
      <c r="C46" s="52">
        <v>15000</v>
      </c>
      <c r="D46" s="52">
        <v>7756.61</v>
      </c>
      <c r="E46" s="52">
        <v>288.52</v>
      </c>
      <c r="F46" s="52">
        <f t="shared" si="2"/>
        <v>8045.129999999999</v>
      </c>
      <c r="G46" s="77">
        <f t="shared" si="0"/>
        <v>0</v>
      </c>
      <c r="H46" s="77">
        <f t="shared" si="1"/>
        <v>6954.870000000001</v>
      </c>
    </row>
    <row r="47" spans="1:8" ht="12.75">
      <c r="A47" s="44" t="s">
        <v>145</v>
      </c>
      <c r="B47" t="s">
        <v>157</v>
      </c>
      <c r="C47" s="52">
        <v>5000</v>
      </c>
      <c r="D47" s="52">
        <v>0</v>
      </c>
      <c r="E47" s="52">
        <v>0</v>
      </c>
      <c r="F47" s="52">
        <f t="shared" si="2"/>
        <v>0</v>
      </c>
      <c r="G47" s="77">
        <f>IF(F47&gt;C47,F47-C47,0)</f>
        <v>0</v>
      </c>
      <c r="H47" s="77">
        <f>IF(F47&lt;C47,C47-F47,0)</f>
        <v>5000</v>
      </c>
    </row>
    <row r="48" spans="1:8" ht="12.75">
      <c r="A48" s="44" t="s">
        <v>146</v>
      </c>
      <c r="B48" t="s">
        <v>158</v>
      </c>
      <c r="C48" s="52">
        <v>5000</v>
      </c>
      <c r="D48" s="52">
        <v>4285.46</v>
      </c>
      <c r="E48" s="52">
        <v>0</v>
      </c>
      <c r="F48" s="52">
        <f t="shared" si="2"/>
        <v>4285.46</v>
      </c>
      <c r="G48" s="77">
        <f>IF(F48&gt;C48,F48-C48,0)</f>
        <v>0</v>
      </c>
      <c r="H48" s="77">
        <f>IF(F48&lt;C48,C48-F48,0)</f>
        <v>714.54</v>
      </c>
    </row>
    <row r="49" spans="1:8" ht="12.75">
      <c r="A49" s="44" t="s">
        <v>147</v>
      </c>
      <c r="B49" t="s">
        <v>159</v>
      </c>
      <c r="C49" s="52">
        <v>4500</v>
      </c>
      <c r="D49" s="52">
        <v>0</v>
      </c>
      <c r="E49" s="52">
        <v>0</v>
      </c>
      <c r="F49" s="52">
        <v>0</v>
      </c>
      <c r="G49" s="77">
        <f>IF(F49&gt;C49,F49-C49,0)</f>
        <v>0</v>
      </c>
      <c r="H49" s="77">
        <f>IF(F49&lt;C49,C49-F49,0)</f>
        <v>4500</v>
      </c>
    </row>
    <row r="50" spans="1:8" ht="12.75">
      <c r="A50" s="44" t="s">
        <v>148</v>
      </c>
      <c r="B50" t="s">
        <v>160</v>
      </c>
      <c r="C50" s="52">
        <v>5000</v>
      </c>
      <c r="D50" s="52">
        <v>4453.06</v>
      </c>
      <c r="E50" s="52">
        <v>0</v>
      </c>
      <c r="F50" s="52">
        <f t="shared" si="2"/>
        <v>4453.06</v>
      </c>
      <c r="G50" s="77">
        <f>IF(F50&gt;C50,F50-C50,0)</f>
        <v>0</v>
      </c>
      <c r="H50" s="77">
        <f>IF(F50&lt;C50,C50-F50,0)</f>
        <v>546.9399999999996</v>
      </c>
    </row>
    <row r="51" spans="1:8" ht="12.75">
      <c r="A51" s="44" t="s">
        <v>149</v>
      </c>
      <c r="B51" t="s">
        <v>161</v>
      </c>
      <c r="C51" s="52">
        <v>195000</v>
      </c>
      <c r="D51" s="52">
        <v>0</v>
      </c>
      <c r="E51" s="52"/>
      <c r="F51" s="52">
        <f t="shared" si="2"/>
        <v>0</v>
      </c>
      <c r="G51" s="77">
        <f t="shared" si="0"/>
        <v>0</v>
      </c>
      <c r="H51" s="77">
        <f t="shared" si="1"/>
        <v>195000</v>
      </c>
    </row>
    <row r="52" spans="1:8" ht="12.75">
      <c r="A52" s="44" t="s">
        <v>150</v>
      </c>
      <c r="B52" t="s">
        <v>162</v>
      </c>
      <c r="C52" s="52">
        <v>207000</v>
      </c>
      <c r="D52" s="62">
        <v>195327.16</v>
      </c>
      <c r="E52" s="52">
        <v>0</v>
      </c>
      <c r="F52" s="52">
        <f t="shared" si="2"/>
        <v>195327.16</v>
      </c>
      <c r="G52" s="77">
        <f t="shared" si="0"/>
        <v>0</v>
      </c>
      <c r="H52" s="77">
        <f t="shared" si="1"/>
        <v>11672.839999999997</v>
      </c>
    </row>
    <row r="53" spans="1:8" ht="12.75">
      <c r="A53" s="44">
        <v>82</v>
      </c>
      <c r="B53" t="s">
        <v>163</v>
      </c>
      <c r="C53" s="52">
        <v>100</v>
      </c>
      <c r="D53" s="52">
        <v>0</v>
      </c>
      <c r="E53" s="52">
        <v>0</v>
      </c>
      <c r="F53" s="52">
        <f t="shared" si="2"/>
        <v>0</v>
      </c>
      <c r="G53" s="77">
        <f t="shared" si="0"/>
        <v>0</v>
      </c>
      <c r="H53" s="77">
        <f t="shared" si="1"/>
        <v>100</v>
      </c>
    </row>
    <row r="54" spans="1:8" ht="12.75">
      <c r="A54" s="44" t="s">
        <v>151</v>
      </c>
      <c r="B54" s="129" t="s">
        <v>164</v>
      </c>
      <c r="C54" s="52">
        <v>30000</v>
      </c>
      <c r="D54" s="52">
        <v>2655.02</v>
      </c>
      <c r="E54" s="52">
        <v>68.51</v>
      </c>
      <c r="F54" s="52">
        <f t="shared" si="2"/>
        <v>2723.53</v>
      </c>
      <c r="G54" s="77">
        <f t="shared" si="0"/>
        <v>0</v>
      </c>
      <c r="H54" s="77">
        <f t="shared" si="1"/>
        <v>27276.47</v>
      </c>
    </row>
    <row r="55" spans="1:8" ht="12.75">
      <c r="A55" s="44" t="s">
        <v>152</v>
      </c>
      <c r="B55" s="129" t="s">
        <v>165</v>
      </c>
      <c r="C55" s="52">
        <v>30000</v>
      </c>
      <c r="D55" s="52">
        <v>15449.66</v>
      </c>
      <c r="E55" s="52">
        <v>3751.89</v>
      </c>
      <c r="F55" s="52">
        <f t="shared" si="2"/>
        <v>19201.55</v>
      </c>
      <c r="G55" s="77">
        <f t="shared" si="0"/>
        <v>0</v>
      </c>
      <c r="H55" s="77">
        <f t="shared" si="1"/>
        <v>10798.45</v>
      </c>
    </row>
    <row r="56" spans="1:8" ht="12.75">
      <c r="A56" s="44"/>
      <c r="B56" s="129"/>
      <c r="C56" s="54"/>
      <c r="D56" s="54"/>
      <c r="E56" s="54"/>
      <c r="F56" s="52">
        <f t="shared" si="2"/>
        <v>0</v>
      </c>
      <c r="G56" s="77">
        <f t="shared" si="0"/>
        <v>0</v>
      </c>
      <c r="H56" s="77">
        <f t="shared" si="1"/>
        <v>0</v>
      </c>
    </row>
    <row r="57" spans="1:8" ht="12.75">
      <c r="A57" s="44"/>
      <c r="B57" s="129"/>
      <c r="C57" s="54"/>
      <c r="D57" s="54"/>
      <c r="E57" s="54"/>
      <c r="F57" s="52">
        <f t="shared" si="2"/>
        <v>0</v>
      </c>
      <c r="G57" s="77">
        <f t="shared" si="0"/>
        <v>0</v>
      </c>
      <c r="H57" s="77">
        <f t="shared" si="1"/>
        <v>0</v>
      </c>
    </row>
    <row r="58" spans="1:8" ht="12.75">
      <c r="A58" s="44"/>
      <c r="B58" s="129"/>
      <c r="C58" s="54"/>
      <c r="D58" s="54"/>
      <c r="E58" s="54"/>
      <c r="F58" s="52">
        <f t="shared" si="2"/>
        <v>0</v>
      </c>
      <c r="G58" s="77">
        <f t="shared" si="0"/>
        <v>0</v>
      </c>
      <c r="H58" s="77">
        <f t="shared" si="1"/>
        <v>0</v>
      </c>
    </row>
    <row r="59" spans="1:8" ht="12.75">
      <c r="A59" s="57"/>
      <c r="B59" s="58" t="s">
        <v>46</v>
      </c>
      <c r="C59" s="64">
        <f aca="true" t="shared" si="4" ref="C59:H59">SUM(C43:C58)</f>
        <v>525600</v>
      </c>
      <c r="D59" s="64">
        <f t="shared" si="4"/>
        <v>240080.28</v>
      </c>
      <c r="E59" s="64">
        <f t="shared" si="4"/>
        <v>4108.92</v>
      </c>
      <c r="F59" s="52">
        <f t="shared" si="4"/>
        <v>243914.19999999998</v>
      </c>
      <c r="G59" s="77">
        <f t="shared" si="4"/>
        <v>0</v>
      </c>
      <c r="H59" s="77">
        <f t="shared" si="4"/>
        <v>281685.8</v>
      </c>
    </row>
    <row r="60" spans="1:8" ht="12.75">
      <c r="A60" s="57"/>
      <c r="B60" s="58"/>
      <c r="C60" s="64"/>
      <c r="D60" s="64"/>
      <c r="E60" s="64"/>
      <c r="F60" s="52"/>
      <c r="G60" s="77"/>
      <c r="H60" s="77"/>
    </row>
    <row r="61" spans="1:8" ht="12.75">
      <c r="A61" s="57"/>
      <c r="B61" s="46" t="s">
        <v>49</v>
      </c>
      <c r="C61" s="64">
        <f aca="true" t="shared" si="5" ref="C61:H61">SUM(C30+C59)</f>
        <v>650350</v>
      </c>
      <c r="D61" s="64">
        <f t="shared" si="5"/>
        <v>329567.38</v>
      </c>
      <c r="E61" s="64">
        <f t="shared" si="5"/>
        <v>18643.53</v>
      </c>
      <c r="F61" s="52">
        <f t="shared" si="5"/>
        <v>347935.91</v>
      </c>
      <c r="G61" s="77">
        <f t="shared" si="5"/>
        <v>0</v>
      </c>
      <c r="H61" s="77">
        <f t="shared" si="5"/>
        <v>302414.08999999997</v>
      </c>
    </row>
    <row r="62" spans="1:8" ht="12.75">
      <c r="A62" s="61"/>
      <c r="B62" s="45"/>
      <c r="C62" s="68">
        <v>0</v>
      </c>
      <c r="D62" s="68">
        <v>0</v>
      </c>
      <c r="E62" s="68"/>
      <c r="F62" s="52">
        <f t="shared" si="2"/>
        <v>0</v>
      </c>
      <c r="G62" s="77">
        <f t="shared" si="0"/>
        <v>0</v>
      </c>
      <c r="H62" s="77">
        <f t="shared" si="1"/>
        <v>0</v>
      </c>
    </row>
    <row r="63" spans="1:8" ht="12.75">
      <c r="A63" s="44">
        <v>115</v>
      </c>
      <c r="B63" s="45" t="s">
        <v>47</v>
      </c>
      <c r="C63" s="54">
        <v>1900</v>
      </c>
      <c r="D63" s="54">
        <v>0</v>
      </c>
      <c r="E63" s="54">
        <v>0</v>
      </c>
      <c r="F63" s="52">
        <f>SUM(D63+E63)</f>
        <v>0</v>
      </c>
      <c r="G63" s="77">
        <f>IF(F63&gt;C63,F63-C63,0)</f>
        <v>0</v>
      </c>
      <c r="H63" s="77">
        <f>IF(F63&lt;C63,C63-F63,0)</f>
        <v>1900</v>
      </c>
    </row>
    <row r="64" spans="1:8" ht="12.75">
      <c r="A64" s="44">
        <v>120</v>
      </c>
      <c r="B64" s="45" t="s">
        <v>182</v>
      </c>
      <c r="C64" s="54">
        <v>1000</v>
      </c>
      <c r="D64" s="54">
        <v>0</v>
      </c>
      <c r="E64" s="54">
        <v>0</v>
      </c>
      <c r="F64" s="52">
        <f>SUM(D64+E64)</f>
        <v>0</v>
      </c>
      <c r="G64" s="77">
        <f>IF(F64&gt;C64,F64-C64,0)</f>
        <v>0</v>
      </c>
      <c r="H64" s="77">
        <f>IF(F64&lt;C64,C64-F64,0)</f>
        <v>1000</v>
      </c>
    </row>
    <row r="65" spans="1:8" ht="12.75">
      <c r="A65" s="44">
        <v>125</v>
      </c>
      <c r="B65" s="45" t="s">
        <v>183</v>
      </c>
      <c r="C65" s="54">
        <v>0</v>
      </c>
      <c r="D65" s="54">
        <v>0</v>
      </c>
      <c r="E65" s="54">
        <v>0</v>
      </c>
      <c r="F65" s="52">
        <f t="shared" si="2"/>
        <v>0</v>
      </c>
      <c r="G65" s="77">
        <f t="shared" si="0"/>
        <v>0</v>
      </c>
      <c r="H65" s="77">
        <f t="shared" si="1"/>
        <v>0</v>
      </c>
    </row>
    <row r="66" spans="1:8" ht="12.75">
      <c r="A66" s="57"/>
      <c r="B66" s="46" t="s">
        <v>50</v>
      </c>
      <c r="C66" s="64">
        <f aca="true" t="shared" si="6" ref="C66:H66">SUM(C62:C65)</f>
        <v>2900</v>
      </c>
      <c r="D66" s="64">
        <f t="shared" si="6"/>
        <v>0</v>
      </c>
      <c r="E66" s="64">
        <f t="shared" si="6"/>
        <v>0</v>
      </c>
      <c r="F66" s="52">
        <f t="shared" si="6"/>
        <v>0</v>
      </c>
      <c r="G66" s="77">
        <f t="shared" si="6"/>
        <v>0</v>
      </c>
      <c r="H66" s="77">
        <f t="shared" si="6"/>
        <v>2900</v>
      </c>
    </row>
    <row r="67" spans="1:8" ht="12.75">
      <c r="A67" s="57"/>
      <c r="B67" s="46"/>
      <c r="C67" s="64"/>
      <c r="D67" s="64"/>
      <c r="E67" s="64"/>
      <c r="F67" s="52"/>
      <c r="G67" s="77"/>
      <c r="H67" s="77"/>
    </row>
    <row r="68" spans="1:8" ht="12.75">
      <c r="A68" s="25"/>
      <c r="B68" s="43" t="s">
        <v>20</v>
      </c>
      <c r="C68" s="65">
        <f>SUM(C61+C66)</f>
        <v>653250</v>
      </c>
      <c r="D68" s="65">
        <f>SUM(D61+D66)</f>
        <v>329567.38</v>
      </c>
      <c r="E68" s="65">
        <f>SUM(E61+E66)</f>
        <v>18643.53</v>
      </c>
      <c r="F68" s="65">
        <f>SUM(D68+E68)</f>
        <v>348210.91000000003</v>
      </c>
      <c r="G68" s="65">
        <f>G61+G66</f>
        <v>0</v>
      </c>
      <c r="H68" s="65">
        <f>H61+H66</f>
        <v>305314.08999999997</v>
      </c>
    </row>
    <row r="69" spans="1:8" ht="12.75">
      <c r="A69" s="21"/>
      <c r="B69" s="88"/>
      <c r="C69" s="89"/>
      <c r="D69" s="89"/>
      <c r="E69" s="89"/>
      <c r="F69" s="89"/>
      <c r="G69" s="89"/>
      <c r="H69" s="89"/>
    </row>
    <row r="70" spans="1:8" ht="12.75">
      <c r="A70" s="21"/>
      <c r="B70" s="88"/>
      <c r="C70" s="89"/>
      <c r="D70" s="89"/>
      <c r="E70" s="89"/>
      <c r="F70" s="89"/>
      <c r="G70" s="89"/>
      <c r="H70" s="89"/>
    </row>
    <row r="71" spans="1:8" ht="12.75">
      <c r="A71" s="21"/>
      <c r="B71" s="88"/>
      <c r="C71" s="89"/>
      <c r="D71" s="89"/>
      <c r="E71" s="89"/>
      <c r="F71" s="89"/>
      <c r="G71" s="89"/>
      <c r="H71" s="89"/>
    </row>
    <row r="72" spans="6:8" ht="13.5" thickBot="1">
      <c r="F72" s="129" t="s">
        <v>114</v>
      </c>
      <c r="G72" s="129">
        <v>2015</v>
      </c>
      <c r="H72" s="119" t="s">
        <v>168</v>
      </c>
    </row>
    <row r="73" spans="1:8" ht="12.75">
      <c r="A73" s="30" t="s">
        <v>41</v>
      </c>
      <c r="B73" s="1" t="s">
        <v>42</v>
      </c>
      <c r="C73" s="5" t="s">
        <v>5</v>
      </c>
      <c r="D73" s="168"/>
      <c r="E73" s="169"/>
      <c r="F73" s="169"/>
      <c r="G73" s="168" t="s">
        <v>69</v>
      </c>
      <c r="H73" s="170"/>
    </row>
    <row r="74" spans="1:8" ht="12.75">
      <c r="A74" s="31" t="s">
        <v>40</v>
      </c>
      <c r="B74" s="2" t="s">
        <v>3</v>
      </c>
      <c r="C74" s="4" t="s">
        <v>6</v>
      </c>
      <c r="D74" s="171" t="s">
        <v>64</v>
      </c>
      <c r="E74" s="172"/>
      <c r="F74" s="172"/>
      <c r="G74" s="171" t="s">
        <v>68</v>
      </c>
      <c r="H74" s="173"/>
    </row>
    <row r="75" spans="1:8" ht="13.5" thickBot="1">
      <c r="A75" s="31"/>
      <c r="B75" s="2"/>
      <c r="C75" s="2" t="s">
        <v>7</v>
      </c>
      <c r="D75" s="164"/>
      <c r="E75" s="187"/>
      <c r="F75" s="174"/>
      <c r="G75" s="10"/>
      <c r="H75" s="24"/>
    </row>
    <row r="76" spans="1:8" ht="12.75">
      <c r="A76" s="31"/>
      <c r="B76" s="2"/>
      <c r="C76" s="69">
        <v>2015</v>
      </c>
      <c r="D76" s="1" t="s">
        <v>65</v>
      </c>
      <c r="E76" s="1" t="s">
        <v>73</v>
      </c>
      <c r="F76" s="40" t="s">
        <v>18</v>
      </c>
      <c r="G76" s="2"/>
      <c r="H76" s="2" t="s">
        <v>62</v>
      </c>
    </row>
    <row r="77" spans="1:8" ht="12.75">
      <c r="A77" s="117"/>
      <c r="B77" s="6"/>
      <c r="C77" s="69"/>
      <c r="D77" s="2"/>
      <c r="E77" s="2" t="s">
        <v>72</v>
      </c>
      <c r="F77" s="70" t="s">
        <v>67</v>
      </c>
      <c r="G77" s="2"/>
      <c r="H77" s="6"/>
    </row>
    <row r="78" spans="1:8" ht="12.75">
      <c r="A78" s="25"/>
      <c r="B78" s="43" t="s">
        <v>113</v>
      </c>
      <c r="C78" s="79"/>
      <c r="D78" s="79"/>
      <c r="E78" s="79"/>
      <c r="F78" s="79"/>
      <c r="G78" s="79"/>
      <c r="H78" s="25"/>
    </row>
    <row r="79" spans="1:8" ht="12.75">
      <c r="A79" s="13"/>
      <c r="B79" s="33" t="s">
        <v>24</v>
      </c>
      <c r="C79" s="52"/>
      <c r="D79" s="52"/>
      <c r="E79" s="52"/>
      <c r="F79" s="52"/>
      <c r="G79" s="77"/>
      <c r="H79" s="133"/>
    </row>
    <row r="80" spans="1:8" ht="12.75">
      <c r="A80" s="13"/>
      <c r="B80" s="48" t="s">
        <v>34</v>
      </c>
      <c r="C80" s="52"/>
      <c r="D80" s="52"/>
      <c r="E80" s="52"/>
      <c r="F80" s="52"/>
      <c r="G80" s="77"/>
      <c r="H80" s="52"/>
    </row>
    <row r="81" spans="1:8" ht="12.75">
      <c r="A81" s="13">
        <v>152</v>
      </c>
      <c r="B81" s="145" t="s">
        <v>200</v>
      </c>
      <c r="C81" s="52">
        <v>400000</v>
      </c>
      <c r="D81" s="52">
        <v>7856.8</v>
      </c>
      <c r="E81" s="52">
        <v>45229.8</v>
      </c>
      <c r="F81" s="52">
        <f>SUM(D81+E81)</f>
        <v>53086.600000000006</v>
      </c>
      <c r="G81" s="77">
        <f>IF(F81&gt;C81,F81-C81,0)</f>
        <v>0</v>
      </c>
      <c r="H81" s="52">
        <f>IF(F81&lt;C81,C81-F81,0)</f>
        <v>346913.4</v>
      </c>
    </row>
    <row r="82" spans="1:8" ht="12.75">
      <c r="A82" s="13">
        <v>153</v>
      </c>
      <c r="B82" s="145" t="s">
        <v>201</v>
      </c>
      <c r="C82" s="52">
        <v>0</v>
      </c>
      <c r="D82" s="52">
        <v>0</v>
      </c>
      <c r="E82" s="52">
        <v>0</v>
      </c>
      <c r="F82" s="52">
        <f>SUM(D82+E82)</f>
        <v>0</v>
      </c>
      <c r="G82" s="77">
        <f>IF(F82&gt;C82,F82-C82,0)</f>
        <v>0</v>
      </c>
      <c r="H82" s="52">
        <f>IF(F82&lt;C82,C82-F82,0)</f>
        <v>0</v>
      </c>
    </row>
    <row r="83" spans="1:8" ht="12.75">
      <c r="A83" s="13">
        <v>154</v>
      </c>
      <c r="B83" s="145" t="s">
        <v>202</v>
      </c>
      <c r="C83" s="62">
        <v>1530000</v>
      </c>
      <c r="D83" s="52"/>
      <c r="E83" s="52">
        <v>0</v>
      </c>
      <c r="F83" s="52">
        <f>SUM(D83+E83)</f>
        <v>0</v>
      </c>
      <c r="G83" s="77">
        <f>IF(F83&gt;C83,F83-C83,0)</f>
        <v>0</v>
      </c>
      <c r="H83" s="52">
        <f>IF(F83&lt;C83,C83-F83,0)</f>
        <v>1530000</v>
      </c>
    </row>
    <row r="84" spans="1:8" ht="12.75">
      <c r="A84" s="13"/>
      <c r="B84" s="138"/>
      <c r="C84" s="56">
        <v>0</v>
      </c>
      <c r="D84" s="56">
        <v>0</v>
      </c>
      <c r="E84" s="56"/>
      <c r="F84" s="56">
        <f>SUM(D84+E84)</f>
        <v>0</v>
      </c>
      <c r="G84" s="77">
        <f>IF(F84&gt;C84,F84-C84,0)</f>
        <v>0</v>
      </c>
      <c r="H84" s="56">
        <f>IF(F84&lt;C84,C84-F84,0)</f>
        <v>0</v>
      </c>
    </row>
    <row r="85" spans="1:8" ht="13.5" thickBot="1">
      <c r="A85" s="29"/>
      <c r="B85" s="43" t="s">
        <v>21</v>
      </c>
      <c r="C85" s="65">
        <f aca="true" t="shared" si="7" ref="C85:H85">SUM(C81:C84)</f>
        <v>1930000</v>
      </c>
      <c r="D85" s="65">
        <f t="shared" si="7"/>
        <v>7856.8</v>
      </c>
      <c r="E85" s="65">
        <f t="shared" si="7"/>
        <v>45229.8</v>
      </c>
      <c r="F85" s="65">
        <f t="shared" si="7"/>
        <v>53086.600000000006</v>
      </c>
      <c r="G85" s="65">
        <f t="shared" si="7"/>
        <v>0</v>
      </c>
      <c r="H85" s="65">
        <f t="shared" si="7"/>
        <v>1876913.4</v>
      </c>
    </row>
    <row r="86" spans="1:8" ht="12.75">
      <c r="A86" s="13"/>
      <c r="B86" s="34" t="s">
        <v>25</v>
      </c>
      <c r="C86" s="52"/>
      <c r="D86" s="52"/>
      <c r="E86" s="52"/>
      <c r="F86" s="52"/>
      <c r="G86" s="77"/>
      <c r="H86" s="77"/>
    </row>
    <row r="87" spans="1:8" ht="12.75">
      <c r="A87" s="13"/>
      <c r="B87" s="49" t="s">
        <v>35</v>
      </c>
      <c r="C87" s="52"/>
      <c r="D87" s="52"/>
      <c r="E87" s="52"/>
      <c r="F87" s="52"/>
      <c r="G87" s="77"/>
      <c r="H87" s="77"/>
    </row>
    <row r="88" spans="1:8" ht="12.75">
      <c r="A88" s="13">
        <v>200</v>
      </c>
      <c r="B88" s="50" t="s">
        <v>36</v>
      </c>
      <c r="C88" s="52">
        <v>60000</v>
      </c>
      <c r="D88" s="52">
        <v>30520.58</v>
      </c>
      <c r="E88" s="52">
        <v>0</v>
      </c>
      <c r="F88" s="52">
        <f>SUM(D88+E88)</f>
        <v>30520.58</v>
      </c>
      <c r="G88" s="77">
        <f>IF(F88&gt;C88,F88-C88,0)</f>
        <v>0</v>
      </c>
      <c r="H88" s="77">
        <f>IF(F88&lt;C88,C88-F88,0)</f>
        <v>29479.42</v>
      </c>
    </row>
    <row r="89" spans="1:8" ht="12.75">
      <c r="A89" s="13">
        <v>210</v>
      </c>
      <c r="B89" s="50" t="s">
        <v>38</v>
      </c>
      <c r="C89" s="52">
        <v>30000</v>
      </c>
      <c r="D89" s="52">
        <v>10042.97</v>
      </c>
      <c r="E89" s="52">
        <v>43.37</v>
      </c>
      <c r="F89" s="52">
        <f>SUM(D89+E89)</f>
        <v>10086.34</v>
      </c>
      <c r="G89" s="77">
        <f>IF(F89&gt;C89,F89-C89,0)</f>
        <v>0</v>
      </c>
      <c r="H89" s="77">
        <f>IF(F89&lt;C89,C89-F89,0)</f>
        <v>19913.66</v>
      </c>
    </row>
    <row r="90" spans="1:8" ht="12.75">
      <c r="A90" s="13">
        <v>220</v>
      </c>
      <c r="B90" s="50" t="s">
        <v>37</v>
      </c>
      <c r="C90" s="52">
        <v>20000</v>
      </c>
      <c r="D90" s="52">
        <v>4106.59</v>
      </c>
      <c r="E90" s="52">
        <v>0</v>
      </c>
      <c r="F90" s="52">
        <f>SUM(D90+E90)</f>
        <v>4106.59</v>
      </c>
      <c r="G90" s="77">
        <f>IF(F90&gt;C90,F90-C90,0)</f>
        <v>0</v>
      </c>
      <c r="H90" s="77">
        <f>IF(F90&lt;C90,C90-F90,0)</f>
        <v>15893.41</v>
      </c>
    </row>
    <row r="91" spans="1:8" ht="12.75">
      <c r="A91" s="13">
        <v>230</v>
      </c>
      <c r="B91" s="50" t="s">
        <v>128</v>
      </c>
      <c r="C91" s="52">
        <v>20000</v>
      </c>
      <c r="D91" s="52">
        <v>0</v>
      </c>
      <c r="E91" s="52">
        <v>0</v>
      </c>
      <c r="F91" s="52">
        <f>SUM(D91+E91)</f>
        <v>0</v>
      </c>
      <c r="G91" s="77">
        <f>IF(F91&gt;C91,F91-C91,0)</f>
        <v>0</v>
      </c>
      <c r="H91" s="77">
        <f>IF(F91&lt;C91,C91-F91,0)</f>
        <v>20000</v>
      </c>
    </row>
    <row r="92" spans="1:8" ht="12.75">
      <c r="A92" s="13">
        <v>240</v>
      </c>
      <c r="B92" s="50" t="s">
        <v>166</v>
      </c>
      <c r="C92" s="52">
        <v>1000</v>
      </c>
      <c r="D92" s="52">
        <v>0</v>
      </c>
      <c r="E92" s="52"/>
      <c r="F92" s="52">
        <f>SUM(D92+E92)</f>
        <v>0</v>
      </c>
      <c r="G92" s="77">
        <f>IF(F92&gt;C92,F92-C92,0)</f>
        <v>0</v>
      </c>
      <c r="H92" s="77">
        <f>IF(F92&lt;C92,C92-F92,0)</f>
        <v>1000</v>
      </c>
    </row>
    <row r="93" spans="1:8" ht="13.5" thickBot="1">
      <c r="A93" s="29"/>
      <c r="B93" s="42" t="s">
        <v>22</v>
      </c>
      <c r="C93" s="65">
        <f aca="true" t="shared" si="8" ref="C93:H93">SUM(C88:C92)</f>
        <v>131000</v>
      </c>
      <c r="D93" s="65">
        <f t="shared" si="8"/>
        <v>44670.14</v>
      </c>
      <c r="E93" s="65">
        <f t="shared" si="8"/>
        <v>43.37</v>
      </c>
      <c r="F93" s="65">
        <f t="shared" si="8"/>
        <v>44713.509999999995</v>
      </c>
      <c r="G93" s="65">
        <f t="shared" si="8"/>
        <v>0</v>
      </c>
      <c r="H93" s="65">
        <f t="shared" si="8"/>
        <v>86286.49</v>
      </c>
    </row>
    <row r="94" spans="1:8" ht="12.75">
      <c r="A94" s="25"/>
      <c r="B94" s="25" t="s">
        <v>26</v>
      </c>
      <c r="C94" s="55"/>
      <c r="D94" s="55"/>
      <c r="E94" s="55"/>
      <c r="F94" s="55"/>
      <c r="G94" s="55"/>
      <c r="H94" s="55"/>
    </row>
    <row r="95" spans="1:8" ht="13.5" thickBot="1">
      <c r="A95" s="3"/>
      <c r="B95" s="67" t="s">
        <v>48</v>
      </c>
      <c r="C95" s="66">
        <f>SUM(C68+C85+C93+C94)</f>
        <v>2714250</v>
      </c>
      <c r="D95" s="66">
        <f>SUM(D68+D85+D93+D94)</f>
        <v>382094.32</v>
      </c>
      <c r="E95" s="66">
        <f>SUM(E68+E85+E93+E94)</f>
        <v>63916.700000000004</v>
      </c>
      <c r="F95" s="66">
        <f>SUM(D95+E95)</f>
        <v>446011.02</v>
      </c>
      <c r="G95" s="66">
        <f>IF(F95&gt;C95,F95-C95,0)</f>
        <v>0</v>
      </c>
      <c r="H95" s="66">
        <f>IF(F95&lt;C95,C95-F95,0)</f>
        <v>2268238.98</v>
      </c>
    </row>
  </sheetData>
  <sheetProtection/>
  <mergeCells count="15">
    <mergeCell ref="D75:F75"/>
    <mergeCell ref="D73:F73"/>
    <mergeCell ref="G73:H73"/>
    <mergeCell ref="D74:F74"/>
    <mergeCell ref="G74:H74"/>
    <mergeCell ref="D4:F4"/>
    <mergeCell ref="D2:F2"/>
    <mergeCell ref="G2:H2"/>
    <mergeCell ref="D3:F3"/>
    <mergeCell ref="G3:H3"/>
    <mergeCell ref="D39:F39"/>
    <mergeCell ref="D37:F37"/>
    <mergeCell ref="G37:H37"/>
    <mergeCell ref="D38:F38"/>
    <mergeCell ref="G38:H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0.7109375" style="0" customWidth="1"/>
    <col min="2" max="2" width="31.57421875" style="0" customWidth="1"/>
    <col min="3" max="3" width="12.8515625" style="0" bestFit="1" customWidth="1"/>
    <col min="4" max="4" width="13.140625" style="0" bestFit="1" customWidth="1"/>
    <col min="5" max="5" width="13.57421875" style="0" customWidth="1"/>
    <col min="6" max="6" width="14.57421875" style="0" customWidth="1"/>
    <col min="7" max="7" width="11.421875" style="0" bestFit="1" customWidth="1"/>
    <col min="8" max="8" width="13.140625" style="0" customWidth="1"/>
  </cols>
  <sheetData>
    <row r="1" spans="6:8" ht="13.5" thickBot="1">
      <c r="F1" s="130" t="s">
        <v>114</v>
      </c>
      <c r="G1" s="130">
        <v>2015</v>
      </c>
      <c r="H1" s="119" t="s">
        <v>111</v>
      </c>
    </row>
    <row r="2" spans="1:8" ht="12.75">
      <c r="A2" s="17"/>
      <c r="B2" s="19"/>
      <c r="C2" s="5" t="s">
        <v>5</v>
      </c>
      <c r="D2" s="169" t="s">
        <v>64</v>
      </c>
      <c r="E2" s="169"/>
      <c r="F2" s="170"/>
      <c r="G2" s="162" t="s">
        <v>60</v>
      </c>
      <c r="H2" s="163"/>
    </row>
    <row r="3" spans="1:8" ht="12.75">
      <c r="A3" s="20"/>
      <c r="B3" s="7"/>
      <c r="C3" s="4"/>
      <c r="D3" s="172"/>
      <c r="E3" s="172"/>
      <c r="F3" s="173"/>
      <c r="G3" s="164"/>
      <c r="H3" s="165"/>
    </row>
    <row r="4" spans="1:8" ht="15.75" thickBot="1">
      <c r="A4" s="191" t="s">
        <v>74</v>
      </c>
      <c r="B4" s="192"/>
      <c r="C4" s="2" t="s">
        <v>90</v>
      </c>
      <c r="D4" s="174"/>
      <c r="E4" s="174"/>
      <c r="F4" s="167"/>
      <c r="G4" s="166"/>
      <c r="H4" s="165"/>
    </row>
    <row r="5" spans="1:8" ht="12.75">
      <c r="A5" s="20"/>
      <c r="B5" s="7"/>
      <c r="C5" s="2"/>
      <c r="D5" s="188" t="s">
        <v>88</v>
      </c>
      <c r="E5" s="185" t="s">
        <v>89</v>
      </c>
      <c r="F5" s="40" t="s">
        <v>18</v>
      </c>
      <c r="G5" s="11"/>
      <c r="H5" s="9"/>
    </row>
    <row r="6" spans="1:8" ht="13.5" thickBot="1">
      <c r="A6" s="22"/>
      <c r="B6" s="24"/>
      <c r="C6" s="2"/>
      <c r="D6" s="189"/>
      <c r="E6" s="190"/>
      <c r="F6" s="70" t="s">
        <v>57</v>
      </c>
      <c r="G6" s="69" t="s">
        <v>61</v>
      </c>
      <c r="H6" s="2" t="s">
        <v>62</v>
      </c>
    </row>
    <row r="7" spans="3:9" ht="12.75">
      <c r="C7" s="121"/>
      <c r="D7" s="121"/>
      <c r="E7" s="121"/>
      <c r="F7" s="121"/>
      <c r="G7" s="128"/>
      <c r="H7" s="124"/>
      <c r="I7" s="15"/>
    </row>
    <row r="8" spans="3:9" ht="12.75">
      <c r="C8" s="15"/>
      <c r="D8" s="15"/>
      <c r="E8" s="15"/>
      <c r="F8" s="15"/>
      <c r="G8" s="15"/>
      <c r="H8" s="13"/>
      <c r="I8" s="15"/>
    </row>
    <row r="9" spans="3:9" ht="12.75">
      <c r="C9" s="15"/>
      <c r="D9" s="15"/>
      <c r="E9" s="15"/>
      <c r="F9" s="15"/>
      <c r="G9" s="15"/>
      <c r="H9" s="13"/>
      <c r="I9" s="15"/>
    </row>
    <row r="10" spans="1:9" ht="12.75">
      <c r="A10" s="183" t="s">
        <v>75</v>
      </c>
      <c r="B10" s="183"/>
      <c r="C10" s="15"/>
      <c r="D10" s="15"/>
      <c r="E10" s="15"/>
      <c r="F10" s="15"/>
      <c r="G10" s="15"/>
      <c r="H10" s="13"/>
      <c r="I10" s="15"/>
    </row>
    <row r="11" spans="3:9" ht="12.75">
      <c r="C11" s="15"/>
      <c r="D11" s="15"/>
      <c r="E11" s="15"/>
      <c r="F11" s="15"/>
      <c r="G11" s="15"/>
      <c r="H11" s="14"/>
      <c r="I11" s="15"/>
    </row>
    <row r="12" spans="1:9" ht="12.75">
      <c r="A12" s="184" t="s">
        <v>197</v>
      </c>
      <c r="B12" s="184"/>
      <c r="C12" s="25"/>
      <c r="D12" s="25"/>
      <c r="E12" s="25"/>
      <c r="F12" s="25"/>
      <c r="G12" s="25"/>
      <c r="H12" s="25"/>
      <c r="I12" s="15"/>
    </row>
    <row r="13" spans="3:8" ht="12.75">
      <c r="C13" s="126"/>
      <c r="D13" s="126"/>
      <c r="E13" s="126"/>
      <c r="F13" s="126"/>
      <c r="G13" s="126"/>
      <c r="H13" s="126"/>
    </row>
    <row r="14" spans="1:8" ht="12.75">
      <c r="A14" s="184" t="s">
        <v>76</v>
      </c>
      <c r="B14" s="184"/>
      <c r="C14" s="125">
        <f>'Foglio 3 USCITA'!C62</f>
        <v>235452.16999999998</v>
      </c>
      <c r="D14" s="125">
        <f>'Foglio 3 USCITA'!D62</f>
        <v>69782.22</v>
      </c>
      <c r="E14" s="125">
        <f>'Foglio 3 USCITA'!E62</f>
        <v>0</v>
      </c>
      <c r="F14" s="125">
        <f>'Foglio 3 USCITA'!F62</f>
        <v>69782.22</v>
      </c>
      <c r="G14" s="125">
        <f>'Foglio 3 USCITA'!G62</f>
        <v>0</v>
      </c>
      <c r="H14" s="125">
        <f>'Foglio 3 USCITA'!H62</f>
        <v>165669.94999999998</v>
      </c>
    </row>
    <row r="15" spans="2:8" ht="12.75">
      <c r="B15" s="83" t="s">
        <v>18</v>
      </c>
      <c r="C15" s="118">
        <f aca="true" t="shared" si="0" ref="C15:H15">SUM(C12:C14)</f>
        <v>235452.16999999998</v>
      </c>
      <c r="D15" s="118">
        <f t="shared" si="0"/>
        <v>69782.22</v>
      </c>
      <c r="E15" s="118">
        <f t="shared" si="0"/>
        <v>0</v>
      </c>
      <c r="F15" s="118">
        <f t="shared" si="0"/>
        <v>69782.22</v>
      </c>
      <c r="G15" s="118">
        <f t="shared" si="0"/>
        <v>0</v>
      </c>
      <c r="H15" s="118">
        <f t="shared" si="0"/>
        <v>165669.94999999998</v>
      </c>
    </row>
    <row r="16" spans="3:8" ht="12.75">
      <c r="C16" s="127"/>
      <c r="D16" s="127"/>
      <c r="E16" s="127"/>
      <c r="F16" s="127"/>
      <c r="G16" s="127"/>
      <c r="H16" s="127"/>
    </row>
    <row r="17" spans="1:8" ht="12.75">
      <c r="A17" s="183" t="s">
        <v>77</v>
      </c>
      <c r="B17" s="183"/>
      <c r="C17" s="21"/>
      <c r="D17" s="21"/>
      <c r="E17" s="21"/>
      <c r="F17" s="21"/>
      <c r="G17" s="21"/>
      <c r="H17" s="21"/>
    </row>
    <row r="18" spans="1:8" ht="12.75">
      <c r="A18" s="184" t="s">
        <v>78</v>
      </c>
      <c r="B18" s="184"/>
      <c r="C18" s="25"/>
      <c r="D18" s="25"/>
      <c r="E18" s="25"/>
      <c r="F18" s="25"/>
      <c r="G18" s="25"/>
      <c r="H18" s="25"/>
    </row>
    <row r="19" spans="1:8" ht="12.75">
      <c r="A19" s="175" t="s">
        <v>82</v>
      </c>
      <c r="B19" t="s">
        <v>79</v>
      </c>
      <c r="C19" s="122">
        <f>'Foglio4 U.'!C61</f>
        <v>650350</v>
      </c>
      <c r="D19" s="122">
        <f>'Foglio4 U.'!D61</f>
        <v>329567.38</v>
      </c>
      <c r="E19" s="122">
        <f>'Foglio4 U.'!E61</f>
        <v>18643.53</v>
      </c>
      <c r="F19" s="122">
        <f>'Foglio4 U.'!F61</f>
        <v>347935.91</v>
      </c>
      <c r="G19" s="122">
        <f>'Foglio4 U.'!G61</f>
        <v>0</v>
      </c>
      <c r="H19" s="122">
        <f>'Foglio4 U.'!H61</f>
        <v>302414.08999999997</v>
      </c>
    </row>
    <row r="20" spans="1:8" ht="12.75">
      <c r="A20" s="175"/>
      <c r="B20" t="s">
        <v>80</v>
      </c>
      <c r="C20" s="122">
        <f>'Foglio4 U.'!C66</f>
        <v>2900</v>
      </c>
      <c r="D20" s="122">
        <f>'Foglio4 U.'!D66</f>
        <v>0</v>
      </c>
      <c r="E20" s="122">
        <f>'Foglio4 U.'!E66</f>
        <v>0</v>
      </c>
      <c r="F20" s="122">
        <f>'Foglio4 U.'!F66</f>
        <v>0</v>
      </c>
      <c r="G20" s="122">
        <f>'Foglio4 U.'!G66</f>
        <v>0</v>
      </c>
      <c r="H20" s="122">
        <f>'Foglio4 U.'!H66</f>
        <v>2900</v>
      </c>
    </row>
    <row r="21" spans="2:8" ht="12.75">
      <c r="B21" s="60" t="s">
        <v>81</v>
      </c>
      <c r="C21" s="122">
        <f aca="true" t="shared" si="1" ref="C21:H21">SUM(C19:C20)</f>
        <v>653250</v>
      </c>
      <c r="D21" s="122">
        <f t="shared" si="1"/>
        <v>329567.38</v>
      </c>
      <c r="E21" s="122">
        <f t="shared" si="1"/>
        <v>18643.53</v>
      </c>
      <c r="F21" s="122">
        <f t="shared" si="1"/>
        <v>347935.91</v>
      </c>
      <c r="G21" s="122">
        <f t="shared" si="1"/>
        <v>0</v>
      </c>
      <c r="H21" s="122">
        <f t="shared" si="1"/>
        <v>305314.08999999997</v>
      </c>
    </row>
    <row r="22" spans="2:8" ht="12.75">
      <c r="B22" s="21"/>
      <c r="C22" s="21"/>
      <c r="D22" s="21"/>
      <c r="E22" s="21"/>
      <c r="F22" s="21"/>
      <c r="G22" s="21"/>
      <c r="H22" s="21"/>
    </row>
    <row r="23" spans="1:8" ht="12.75">
      <c r="A23" t="s">
        <v>83</v>
      </c>
      <c r="C23" s="122">
        <f>'Foglio4 U.'!C85</f>
        <v>1930000</v>
      </c>
      <c r="D23" s="122">
        <f>'Foglio4 U.'!D85</f>
        <v>7856.8</v>
      </c>
      <c r="E23" s="122">
        <f>'Foglio4 U.'!E85</f>
        <v>45229.8</v>
      </c>
      <c r="F23" s="122">
        <f>'Foglio4 U.'!F85</f>
        <v>53086.600000000006</v>
      </c>
      <c r="G23" s="122">
        <f>'Foglio4 U.'!G85</f>
        <v>0</v>
      </c>
      <c r="H23" s="122">
        <f>'Foglio4 U.'!H85</f>
        <v>1876913.4</v>
      </c>
    </row>
    <row r="24" spans="3:8" ht="12.75">
      <c r="C24" s="21"/>
      <c r="D24" s="21"/>
      <c r="E24" s="21"/>
      <c r="F24" s="21"/>
      <c r="G24" s="21"/>
      <c r="H24" s="21"/>
    </row>
    <row r="25" spans="1:8" ht="12.75">
      <c r="A25" t="s">
        <v>84</v>
      </c>
      <c r="C25" s="122">
        <f>'Foglio4 U.'!C93</f>
        <v>131000</v>
      </c>
      <c r="D25" s="122">
        <f>'Foglio4 U.'!D93</f>
        <v>44670.14</v>
      </c>
      <c r="E25" s="122">
        <f>'Foglio4 U.'!E93</f>
        <v>43.37</v>
      </c>
      <c r="F25" s="122">
        <f>'Foglio4 U.'!F93</f>
        <v>44713.509999999995</v>
      </c>
      <c r="G25" s="122">
        <f>'Foglio4 U.'!G93</f>
        <v>0</v>
      </c>
      <c r="H25" s="122">
        <f>'Foglio4 U.'!H93</f>
        <v>86286.49</v>
      </c>
    </row>
    <row r="26" spans="2:8" ht="12.75">
      <c r="B26" s="60" t="s">
        <v>85</v>
      </c>
      <c r="C26" s="122">
        <f aca="true" t="shared" si="2" ref="C26:H26">C21+C23+C25</f>
        <v>2714250</v>
      </c>
      <c r="D26" s="122">
        <f t="shared" si="2"/>
        <v>382094.32</v>
      </c>
      <c r="E26" s="122">
        <f t="shared" si="2"/>
        <v>63916.700000000004</v>
      </c>
      <c r="F26" s="122">
        <f t="shared" si="2"/>
        <v>445736.02</v>
      </c>
      <c r="G26" s="122">
        <f t="shared" si="2"/>
        <v>0</v>
      </c>
      <c r="H26" s="122">
        <f t="shared" si="2"/>
        <v>2268513.98</v>
      </c>
    </row>
    <row r="27" spans="2:8" ht="12.75">
      <c r="B27" t="s">
        <v>86</v>
      </c>
      <c r="C27" s="122">
        <f aca="true" t="shared" si="3" ref="C27:H27">C15</f>
        <v>235452.16999999998</v>
      </c>
      <c r="D27" s="122">
        <f t="shared" si="3"/>
        <v>69782.22</v>
      </c>
      <c r="E27" s="122">
        <f t="shared" si="3"/>
        <v>0</v>
      </c>
      <c r="F27" s="122">
        <f t="shared" si="3"/>
        <v>69782.22</v>
      </c>
      <c r="G27" s="122">
        <f t="shared" si="3"/>
        <v>0</v>
      </c>
      <c r="H27" s="122">
        <f t="shared" si="3"/>
        <v>165669.94999999998</v>
      </c>
    </row>
    <row r="28" spans="2:8" ht="12.75">
      <c r="B28" s="60" t="s">
        <v>87</v>
      </c>
      <c r="C28" s="123">
        <f aca="true" t="shared" si="4" ref="C28:H28">SUM(C26:C27)</f>
        <v>2949702.17</v>
      </c>
      <c r="D28" s="123">
        <f t="shared" si="4"/>
        <v>451876.54000000004</v>
      </c>
      <c r="E28" s="123">
        <f t="shared" si="4"/>
        <v>63916.700000000004</v>
      </c>
      <c r="F28" s="123">
        <f t="shared" si="4"/>
        <v>515518.24</v>
      </c>
      <c r="G28" s="123">
        <f t="shared" si="4"/>
        <v>0</v>
      </c>
      <c r="H28" s="123">
        <f t="shared" si="4"/>
        <v>2434183.93</v>
      </c>
    </row>
  </sheetData>
  <sheetProtection/>
  <mergeCells count="13">
    <mergeCell ref="A19:A20"/>
    <mergeCell ref="A12:B12"/>
    <mergeCell ref="A14:B14"/>
    <mergeCell ref="A17:B17"/>
    <mergeCell ref="A18:B18"/>
    <mergeCell ref="A4:B4"/>
    <mergeCell ref="A10:B10"/>
    <mergeCell ref="D2:F2"/>
    <mergeCell ref="G2:H4"/>
    <mergeCell ref="D3:F3"/>
    <mergeCell ref="D4:F4"/>
    <mergeCell ref="D5:D6"/>
    <mergeCell ref="E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9.140625" style="0" customWidth="1"/>
    <col min="2" max="2" width="44.28125" style="0" customWidth="1"/>
    <col min="3" max="4" width="15.7109375" style="0" bestFit="1" customWidth="1"/>
    <col min="5" max="5" width="18.28125" style="0" bestFit="1" customWidth="1"/>
    <col min="6" max="7" width="9.140625" style="0" hidden="1" customWidth="1"/>
  </cols>
  <sheetData>
    <row r="2" spans="2:7" ht="12.75">
      <c r="B2" s="193" t="s">
        <v>97</v>
      </c>
      <c r="C2" s="193"/>
      <c r="D2" s="193"/>
      <c r="E2" s="193"/>
      <c r="F2" s="193"/>
      <c r="G2" s="193"/>
    </row>
    <row r="3" spans="2:7" ht="12.75">
      <c r="B3" s="193"/>
      <c r="C3" s="193"/>
      <c r="D3" s="193"/>
      <c r="E3" s="193"/>
      <c r="F3" s="193"/>
      <c r="G3" s="193"/>
    </row>
    <row r="4" spans="2:7" ht="12.75">
      <c r="B4" s="193"/>
      <c r="C4" s="193"/>
      <c r="D4" s="193"/>
      <c r="E4" s="193"/>
      <c r="F4" s="193"/>
      <c r="G4" s="193"/>
    </row>
    <row r="5" spans="2:7" ht="15">
      <c r="B5" s="98"/>
      <c r="C5" s="86"/>
      <c r="D5" s="86"/>
      <c r="E5" s="86"/>
      <c r="F5" s="86"/>
      <c r="G5" s="86"/>
    </row>
    <row r="6" spans="2:7" ht="15">
      <c r="B6" s="86"/>
      <c r="C6" s="97" t="s">
        <v>102</v>
      </c>
      <c r="D6" s="97" t="s">
        <v>103</v>
      </c>
      <c r="E6" s="97" t="s">
        <v>18</v>
      </c>
      <c r="F6" s="86"/>
      <c r="G6" s="86"/>
    </row>
    <row r="7" spans="2:7" ht="15.75" thickBot="1">
      <c r="B7" s="96" t="s">
        <v>214</v>
      </c>
      <c r="C7" s="92"/>
      <c r="D7" s="92"/>
      <c r="E7" s="94">
        <v>280579.35</v>
      </c>
      <c r="F7" s="90"/>
      <c r="G7" s="90"/>
    </row>
    <row r="8" spans="2:7" ht="15" thickTop="1">
      <c r="B8" s="90"/>
      <c r="C8" s="92"/>
      <c r="D8" s="92"/>
      <c r="E8" s="92"/>
      <c r="F8" s="90"/>
      <c r="G8" s="90"/>
    </row>
    <row r="9" spans="2:7" ht="15">
      <c r="B9" s="90" t="s">
        <v>98</v>
      </c>
      <c r="C9" s="93">
        <f>'Foglio1 ENTRATA'!D38</f>
        <v>36310.84</v>
      </c>
      <c r="D9" s="93">
        <f>' FOGLIO 2 E.'!D57</f>
        <v>287149.31</v>
      </c>
      <c r="E9" s="93">
        <f>C9+D9</f>
        <v>323460.15</v>
      </c>
      <c r="F9" s="90"/>
      <c r="G9" s="90"/>
    </row>
    <row r="10" spans="2:7" ht="15" thickBot="1">
      <c r="B10" s="96" t="s">
        <v>99</v>
      </c>
      <c r="C10" s="93">
        <f>'Foglio 3 USCITA'!D62</f>
        <v>69782.22</v>
      </c>
      <c r="D10" s="93">
        <f>'Foglio4 U.'!D95</f>
        <v>382094.32</v>
      </c>
      <c r="E10" s="93">
        <f>C10+D10</f>
        <v>451876.54000000004</v>
      </c>
      <c r="F10" s="90"/>
      <c r="G10" s="90"/>
    </row>
    <row r="11" spans="2:7" ht="16.5" thickBot="1" thickTop="1">
      <c r="B11" s="146" t="s">
        <v>215</v>
      </c>
      <c r="C11" s="93"/>
      <c r="D11" s="93"/>
      <c r="E11" s="94">
        <f>E7+E9-E10</f>
        <v>152162.95999999996</v>
      </c>
      <c r="F11" s="90"/>
      <c r="G11" s="90"/>
    </row>
    <row r="12" spans="2:7" ht="15" thickBot="1">
      <c r="B12" s="90" t="s">
        <v>184</v>
      </c>
      <c r="C12" s="95"/>
      <c r="D12" s="95"/>
      <c r="E12" s="142">
        <v>0</v>
      </c>
      <c r="F12" s="90"/>
      <c r="G12" s="90"/>
    </row>
    <row r="13" spans="2:7" ht="15">
      <c r="B13" s="90" t="s">
        <v>100</v>
      </c>
      <c r="C13" s="116">
        <f>'Foglio1 ENTRATA'!E38</f>
        <v>10000</v>
      </c>
      <c r="D13" s="116">
        <f>' FOGLIO 2 E.'!E57</f>
        <v>38171.740000000005</v>
      </c>
      <c r="E13" s="143">
        <f>C13+D13</f>
        <v>48171.740000000005</v>
      </c>
      <c r="F13" s="90"/>
      <c r="G13" s="90"/>
    </row>
    <row r="14" spans="2:7" ht="15" thickBot="1">
      <c r="B14" s="96" t="s">
        <v>101</v>
      </c>
      <c r="C14" s="116">
        <f>'Foglio 3 USCITA'!E62+'RISULTATO DI AMMINISTRAZIONE'!D20</f>
        <v>0</v>
      </c>
      <c r="D14" s="116">
        <f>'Foglio4 U.'!E95</f>
        <v>63916.700000000004</v>
      </c>
      <c r="E14" s="93">
        <f>C14+D14</f>
        <v>63916.700000000004</v>
      </c>
      <c r="F14" s="90"/>
      <c r="G14" s="90"/>
    </row>
    <row r="15" spans="2:7" ht="15" thickTop="1">
      <c r="B15" s="91"/>
      <c r="C15" s="92"/>
      <c r="D15" s="92"/>
      <c r="E15" s="93"/>
      <c r="F15" s="90"/>
      <c r="G15" s="90"/>
    </row>
    <row r="16" spans="2:7" ht="15" thickBot="1">
      <c r="B16" s="96" t="s">
        <v>19</v>
      </c>
      <c r="C16" s="92"/>
      <c r="D16" s="92"/>
      <c r="E16" s="194">
        <f>E11+E12+E13-E14</f>
        <v>136417.99999999994</v>
      </c>
      <c r="F16" s="90"/>
      <c r="G16" s="90"/>
    </row>
    <row r="17" spans="2:7" ht="15" thickTop="1">
      <c r="B17" s="90"/>
      <c r="C17" s="90"/>
      <c r="D17" s="90"/>
      <c r="E17" s="195"/>
      <c r="F17" s="90"/>
      <c r="G17" s="90"/>
    </row>
    <row r="18" spans="2:7" ht="15">
      <c r="B18" s="90"/>
      <c r="C18" s="90"/>
      <c r="D18" s="90"/>
      <c r="E18" s="90"/>
      <c r="F18" s="90"/>
      <c r="G18" s="90"/>
    </row>
    <row r="19" spans="2:7" ht="15">
      <c r="B19" s="90"/>
      <c r="C19" s="90"/>
      <c r="D19" s="90"/>
      <c r="E19" s="90"/>
      <c r="F19" s="90"/>
      <c r="G19" s="90"/>
    </row>
    <row r="20" spans="2:7" ht="15">
      <c r="B20" s="95" t="s">
        <v>204</v>
      </c>
      <c r="C20" s="95"/>
      <c r="D20" s="90"/>
      <c r="E20" s="90"/>
      <c r="F20" s="90"/>
      <c r="G20" s="90"/>
    </row>
    <row r="21" spans="2:7" ht="15">
      <c r="B21" s="95" t="s">
        <v>205</v>
      </c>
      <c r="C21" s="159">
        <v>100000</v>
      </c>
      <c r="D21" s="90"/>
      <c r="E21" s="90"/>
      <c r="F21" s="90"/>
      <c r="G21" s="90"/>
    </row>
    <row r="22" spans="2:3" ht="15">
      <c r="B22" s="95" t="s">
        <v>203</v>
      </c>
      <c r="C22" s="158">
        <v>36418</v>
      </c>
    </row>
    <row r="24" spans="2:3" ht="15">
      <c r="B24" s="156" t="s">
        <v>206</v>
      </c>
      <c r="C24" s="158">
        <v>0</v>
      </c>
    </row>
    <row r="27" spans="2:3" ht="12.75">
      <c r="B27" s="157" t="s">
        <v>207</v>
      </c>
      <c r="C27" s="158">
        <f>C21+C22+C24</f>
        <v>136418</v>
      </c>
    </row>
  </sheetData>
  <sheetProtection/>
  <mergeCells count="2">
    <mergeCell ref="B2:G4"/>
    <mergeCell ref="E16:E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7.57421875" style="0" bestFit="1" customWidth="1"/>
    <col min="2" max="2" width="18.28125" style="0" bestFit="1" customWidth="1"/>
    <col min="3" max="3" width="11.421875" style="0" bestFit="1" customWidth="1"/>
    <col min="4" max="4" width="12.421875" style="0" bestFit="1" customWidth="1"/>
    <col min="5" max="5" width="15.140625" style="0" bestFit="1" customWidth="1"/>
    <col min="6" max="6" width="19.28125" style="0" bestFit="1" customWidth="1"/>
    <col min="7" max="7" width="9.28125" style="0" customWidth="1"/>
  </cols>
  <sheetData>
    <row r="1" spans="1:7" ht="12.75">
      <c r="A1" s="17"/>
      <c r="B1" s="18"/>
      <c r="C1" s="18"/>
      <c r="D1" s="18"/>
      <c r="E1" s="18"/>
      <c r="F1" s="18"/>
      <c r="G1" s="19"/>
    </row>
    <row r="2" spans="1:7" ht="12.75">
      <c r="A2" s="20"/>
      <c r="B2" s="21"/>
      <c r="C2" s="21"/>
      <c r="D2" s="21"/>
      <c r="E2" s="21"/>
      <c r="F2" s="21"/>
      <c r="G2" s="7"/>
    </row>
    <row r="3" spans="1:7" ht="12.75">
      <c r="A3" s="20"/>
      <c r="B3" s="21"/>
      <c r="C3" s="21"/>
      <c r="D3" s="21"/>
      <c r="E3" s="21"/>
      <c r="F3" s="21"/>
      <c r="G3" s="7"/>
    </row>
    <row r="4" spans="1:7" ht="13.5" thickBot="1">
      <c r="A4" s="22"/>
      <c r="B4" s="23"/>
      <c r="C4" s="23"/>
      <c r="D4" s="23"/>
      <c r="E4" s="23"/>
      <c r="F4" s="23"/>
      <c r="G4" s="24"/>
    </row>
    <row r="5" spans="1:7" ht="12.75">
      <c r="A5" s="1" t="s">
        <v>2</v>
      </c>
      <c r="B5" s="1" t="s">
        <v>0</v>
      </c>
      <c r="C5" s="5" t="s">
        <v>5</v>
      </c>
      <c r="D5" s="168" t="s">
        <v>9</v>
      </c>
      <c r="E5" s="169"/>
      <c r="F5" s="170"/>
      <c r="G5" s="9"/>
    </row>
    <row r="6" spans="1:7" ht="12.75">
      <c r="A6" s="2" t="s">
        <v>3</v>
      </c>
      <c r="B6" s="2" t="s">
        <v>1</v>
      </c>
      <c r="C6" s="4" t="s">
        <v>6</v>
      </c>
      <c r="D6" s="171" t="s">
        <v>10</v>
      </c>
      <c r="E6" s="172"/>
      <c r="F6" s="173"/>
      <c r="G6" s="6" t="s">
        <v>16</v>
      </c>
    </row>
    <row r="7" spans="1:7" ht="13.5" thickBot="1">
      <c r="A7" s="2"/>
      <c r="B7" s="2" t="s">
        <v>4</v>
      </c>
      <c r="C7" s="6" t="s">
        <v>7</v>
      </c>
      <c r="D7" s="166" t="s">
        <v>11</v>
      </c>
      <c r="E7" s="174"/>
      <c r="F7" s="167"/>
      <c r="G7" s="6"/>
    </row>
    <row r="8" spans="1:7" ht="13.5" thickBot="1">
      <c r="A8" s="2"/>
      <c r="B8" s="2"/>
      <c r="C8" s="6" t="s">
        <v>8</v>
      </c>
      <c r="D8" s="196" t="s">
        <v>12</v>
      </c>
      <c r="E8" s="197"/>
      <c r="F8" s="11"/>
      <c r="G8" s="6"/>
    </row>
    <row r="9" spans="1:7" ht="13.5" thickBot="1">
      <c r="A9" s="3"/>
      <c r="B9" s="3"/>
      <c r="C9" s="3"/>
      <c r="D9" s="12" t="s">
        <v>13</v>
      </c>
      <c r="E9" s="12" t="s">
        <v>14</v>
      </c>
      <c r="F9" s="10" t="s">
        <v>15</v>
      </c>
      <c r="G9" s="3"/>
    </row>
    <row r="10" ht="12.75">
      <c r="A10" t="s">
        <v>17</v>
      </c>
    </row>
    <row r="11" ht="12.75">
      <c r="F11">
        <f>SUM(C11+D11-E11)</f>
        <v>0</v>
      </c>
    </row>
    <row r="12" ht="12.75">
      <c r="F12">
        <f aca="true" t="shared" si="0" ref="F12:F35">SUM(C12+D12-E12)</f>
        <v>0</v>
      </c>
    </row>
    <row r="13" ht="12.75">
      <c r="F13">
        <f t="shared" si="0"/>
        <v>0</v>
      </c>
    </row>
    <row r="14" ht="12.75">
      <c r="F14">
        <f t="shared" si="0"/>
        <v>0</v>
      </c>
    </row>
    <row r="15" ht="12.75">
      <c r="F15">
        <f t="shared" si="0"/>
        <v>0</v>
      </c>
    </row>
    <row r="16" ht="12.75">
      <c r="F16">
        <f t="shared" si="0"/>
        <v>0</v>
      </c>
    </row>
    <row r="17" spans="1:6" ht="12.75">
      <c r="A17" t="s">
        <v>20</v>
      </c>
      <c r="F17">
        <f t="shared" si="0"/>
        <v>0</v>
      </c>
    </row>
    <row r="18" ht="12.75">
      <c r="F18">
        <f t="shared" si="0"/>
        <v>0</v>
      </c>
    </row>
    <row r="19" ht="12.75">
      <c r="F19">
        <f t="shared" si="0"/>
        <v>0</v>
      </c>
    </row>
    <row r="20" ht="12.75">
      <c r="F20">
        <f t="shared" si="0"/>
        <v>0</v>
      </c>
    </row>
    <row r="21" spans="1:6" ht="12.75">
      <c r="A21" t="s">
        <v>24</v>
      </c>
      <c r="F21">
        <f t="shared" si="0"/>
        <v>0</v>
      </c>
    </row>
    <row r="22" ht="12.75">
      <c r="F22">
        <f t="shared" si="0"/>
        <v>0</v>
      </c>
    </row>
    <row r="23" ht="12.75">
      <c r="F23">
        <f t="shared" si="0"/>
        <v>0</v>
      </c>
    </row>
    <row r="24" spans="1:6" ht="12.75">
      <c r="A24" t="s">
        <v>21</v>
      </c>
      <c r="F24">
        <f t="shared" si="0"/>
        <v>0</v>
      </c>
    </row>
    <row r="25" ht="12.75">
      <c r="F25">
        <f t="shared" si="0"/>
        <v>0</v>
      </c>
    </row>
    <row r="26" ht="12.75">
      <c r="F26">
        <f t="shared" si="0"/>
        <v>0</v>
      </c>
    </row>
    <row r="27" ht="12.75">
      <c r="F27">
        <f t="shared" si="0"/>
        <v>0</v>
      </c>
    </row>
    <row r="28" spans="1:6" ht="12.75">
      <c r="A28" t="s">
        <v>25</v>
      </c>
      <c r="F28">
        <f t="shared" si="0"/>
        <v>0</v>
      </c>
    </row>
    <row r="29" ht="12.75">
      <c r="F29">
        <f t="shared" si="0"/>
        <v>0</v>
      </c>
    </row>
    <row r="30" spans="1:6" ht="12.75">
      <c r="A30" t="s">
        <v>22</v>
      </c>
      <c r="F30">
        <f t="shared" si="0"/>
        <v>0</v>
      </c>
    </row>
    <row r="31" ht="12.75">
      <c r="F31">
        <f t="shared" si="0"/>
        <v>0</v>
      </c>
    </row>
    <row r="32" ht="12.75">
      <c r="F32">
        <f t="shared" si="0"/>
        <v>0</v>
      </c>
    </row>
    <row r="33" ht="12.75">
      <c r="F33">
        <f t="shared" si="0"/>
        <v>0</v>
      </c>
    </row>
    <row r="34" spans="1:6" ht="12.75">
      <c r="A34" t="s">
        <v>23</v>
      </c>
      <c r="C34">
        <v>20</v>
      </c>
      <c r="D34">
        <v>10</v>
      </c>
      <c r="E34">
        <v>2</v>
      </c>
      <c r="F34">
        <f t="shared" si="0"/>
        <v>28</v>
      </c>
    </row>
    <row r="35" ht="12.75">
      <c r="F35">
        <f t="shared" si="0"/>
        <v>0</v>
      </c>
    </row>
  </sheetData>
  <sheetProtection/>
  <mergeCells count="4">
    <mergeCell ref="D5:F5"/>
    <mergeCell ref="D6:F6"/>
    <mergeCell ref="D7:F7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A.S.P. CASTRIOTA E C</cp:lastModifiedBy>
  <cp:lastPrinted>2015-03-24T19:15:43Z</cp:lastPrinted>
  <dcterms:created xsi:type="dcterms:W3CDTF">1996-11-05T10:16:36Z</dcterms:created>
  <dcterms:modified xsi:type="dcterms:W3CDTF">2016-06-09T19:33:25Z</dcterms:modified>
  <cp:category/>
  <cp:version/>
  <cp:contentType/>
  <cp:contentStatus/>
</cp:coreProperties>
</file>